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pivotCache/pivotCacheDefinition28.xml" ContentType="application/vnd.openxmlformats-officedocument.spreadsheetml.pivotCacheDefinition+xml"/>
  <Override PartName="/xl/pivotCache/pivotCacheDefinition29.xml" ContentType="application/vnd.openxmlformats-officedocument.spreadsheetml.pivotCacheDefinition+xml"/>
  <Override PartName="/xl/pivotCache/pivotCacheDefinition30.xml" ContentType="application/vnd.openxmlformats-officedocument.spreadsheetml.pivotCacheDefinition+xml"/>
  <Override PartName="/xl/pivotCache/pivotCacheDefinition31.xml" ContentType="application/vnd.openxmlformats-officedocument.spreadsheetml.pivotCacheDefinition+xml"/>
  <Override PartName="/xl/pivotCache/pivotCacheDefinition32.xml" ContentType="application/vnd.openxmlformats-officedocument.spreadsheetml.pivotCacheDefinition+xml"/>
  <Override PartName="/xl/pivotCache/pivotCacheDefinition3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haredservicescentre.sharepoint.com/sites/SWA-DataAnalysis-TEAM/Shared Documents/General/07 - Data Website/03 - Download files/Publication/"/>
    </mc:Choice>
  </mc:AlternateContent>
  <xr:revisionPtr revIDLastSave="1" documentId="8_{59BF961B-4482-4E3D-BAD6-BCFADD39B666}" xr6:coauthVersionLast="47" xr6:coauthVersionMax="47" xr10:uidLastSave="{A8A41872-1DE2-46FA-9772-97C3CF6E6437}"/>
  <bookViews>
    <workbookView xWindow="-120" yWindow="-16320" windowWidth="29040" windowHeight="15720" xr2:uid="{368FCADF-A730-4622-8166-F92B1F7C6C69}"/>
  </bookViews>
  <sheets>
    <sheet name="Cover page" sheetId="1" r:id="rId1"/>
    <sheet name="Table 1.1" sheetId="2" r:id="rId2"/>
    <sheet name="Table 1.2" sheetId="3" r:id="rId3"/>
    <sheet name="Table 1.3" sheetId="6" r:id="rId4"/>
    <sheet name="Table 1.4" sheetId="7" r:id="rId5"/>
    <sheet name="Table 1.5" sheetId="8" r:id="rId6"/>
    <sheet name="Table 1.6" sheetId="9" r:id="rId7"/>
    <sheet name="Table 1.7" sheetId="4" r:id="rId8"/>
    <sheet name="Table 1.8" sheetId="10" r:id="rId9"/>
    <sheet name="Table 1.9" sheetId="11" r:id="rId10"/>
    <sheet name="Table 1.10" sheetId="12" r:id="rId11"/>
    <sheet name="Table 1.11" sheetId="13" r:id="rId12"/>
    <sheet name="Table 1.12" sheetId="15" r:id="rId13"/>
    <sheet name="Table 2.1" sheetId="16" r:id="rId14"/>
    <sheet name="Table 2.2" sheetId="17" r:id="rId15"/>
    <sheet name="Table 2.3" sheetId="18" r:id="rId16"/>
    <sheet name="Table 2.4" sheetId="19" r:id="rId17"/>
    <sheet name="Table 2.5" sheetId="20" r:id="rId18"/>
    <sheet name="Table 2.6" sheetId="21" r:id="rId19"/>
    <sheet name="Table 2.7" sheetId="22" r:id="rId20"/>
    <sheet name="Table 2.8" sheetId="23" r:id="rId21"/>
    <sheet name="Table 2.9" sheetId="24" r:id="rId22"/>
    <sheet name="Table 2.10" sheetId="25" r:id="rId23"/>
    <sheet name="Table 2.11" sheetId="26" r:id="rId24"/>
    <sheet name="Table 2.12" sheetId="27" r:id="rId25"/>
    <sheet name="Table 2.13" sheetId="28" r:id="rId26"/>
    <sheet name="Table 2.14" sheetId="29" r:id="rId27"/>
    <sheet name="Table 3.1" sheetId="30" r:id="rId28"/>
    <sheet name="Table 3.2" sheetId="31" r:id="rId29"/>
    <sheet name="Table 4.1" sheetId="32" r:id="rId30"/>
    <sheet name="Table 4.2" sheetId="33" r:id="rId31"/>
    <sheet name="Table 5.1" sheetId="34" r:id="rId32"/>
    <sheet name="Table 5.2" sheetId="35" r:id="rId33"/>
  </sheets>
  <calcPr calcId="191028"/>
  <pivotCaches>
    <pivotCache cacheId="134" r:id="rId34"/>
    <pivotCache cacheId="137" r:id="rId35"/>
    <pivotCache cacheId="140" r:id="rId36"/>
    <pivotCache cacheId="143" r:id="rId37"/>
    <pivotCache cacheId="146" r:id="rId38"/>
    <pivotCache cacheId="149" r:id="rId39"/>
    <pivotCache cacheId="152" r:id="rId40"/>
    <pivotCache cacheId="155" r:id="rId41"/>
    <pivotCache cacheId="158" r:id="rId42"/>
    <pivotCache cacheId="161" r:id="rId43"/>
    <pivotCache cacheId="164" r:id="rId44"/>
    <pivotCache cacheId="167" r:id="rId45"/>
    <pivotCache cacheId="170" r:id="rId46"/>
    <pivotCache cacheId="173" r:id="rId47"/>
    <pivotCache cacheId="176" r:id="rId48"/>
    <pivotCache cacheId="179" r:id="rId49"/>
    <pivotCache cacheId="182" r:id="rId50"/>
    <pivotCache cacheId="185" r:id="rId51"/>
    <pivotCache cacheId="188" r:id="rId52"/>
    <pivotCache cacheId="191" r:id="rId53"/>
    <pivotCache cacheId="194" r:id="rId54"/>
    <pivotCache cacheId="197" r:id="rId55"/>
    <pivotCache cacheId="200" r:id="rId56"/>
    <pivotCache cacheId="203" r:id="rId57"/>
    <pivotCache cacheId="206" r:id="rId58"/>
    <pivotCache cacheId="209" r:id="rId59"/>
    <pivotCache cacheId="212" r:id="rId60"/>
    <pivotCache cacheId="215" r:id="rId61"/>
    <pivotCache cacheId="218" r:id="rId62"/>
    <pivotCache cacheId="221" r:id="rId63"/>
    <pivotCache cacheId="224" r:id="rId64"/>
    <pivotCache cacheId="227" r:id="rId65"/>
    <pivotCache cacheId="230" r:id="rId6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1" l="1"/>
  <c r="B1" i="1"/>
  <c r="C51" i="1"/>
  <c r="A1" i="34" s="1"/>
  <c r="C52" i="1"/>
  <c r="A1" i="35" s="1"/>
  <c r="C49" i="1"/>
  <c r="A1" i="33" s="1"/>
  <c r="C48" i="1"/>
  <c r="A1" i="32" s="1"/>
  <c r="C46" i="1"/>
  <c r="C45" i="1"/>
  <c r="C43" i="1"/>
  <c r="A1" i="29" s="1"/>
  <c r="C42" i="1"/>
  <c r="A1" i="28" s="1"/>
  <c r="C41" i="1"/>
  <c r="A1" i="27" s="1"/>
  <c r="A1" i="30" l="1"/>
  <c r="C40" i="1"/>
  <c r="A1" i="26" s="1"/>
  <c r="C39" i="1"/>
  <c r="A1" i="25" s="1"/>
  <c r="C38" i="1"/>
  <c r="A1" i="24" s="1"/>
  <c r="C37" i="1"/>
  <c r="A1" i="23" s="1"/>
  <c r="C36" i="1"/>
  <c r="A1" i="22" s="1"/>
  <c r="C35" i="1"/>
  <c r="A1" i="21" s="1"/>
  <c r="C34" i="1"/>
  <c r="A1" i="20" s="1"/>
  <c r="C33" i="1"/>
  <c r="C32" i="1"/>
  <c r="C31" i="1"/>
  <c r="C30" i="1"/>
  <c r="A1" i="18" l="1"/>
  <c r="A1" i="17"/>
  <c r="A1" i="16"/>
  <c r="C28" i="1"/>
  <c r="A1" i="15" s="1"/>
  <c r="C27" i="1"/>
  <c r="A1" i="13" s="1"/>
  <c r="C23" i="1"/>
  <c r="A1" i="4" s="1"/>
  <c r="C17" i="1"/>
  <c r="A1" i="2" s="1"/>
  <c r="C18" i="1"/>
  <c r="A1" i="3" s="1"/>
  <c r="C26" i="1"/>
  <c r="A1" i="12" s="1"/>
  <c r="C25" i="1"/>
  <c r="A1" i="11" s="1"/>
  <c r="C24" i="1"/>
  <c r="A1" i="10" s="1"/>
  <c r="C22" i="1"/>
  <c r="A1" i="9" s="1"/>
  <c r="C21" i="1"/>
  <c r="A1" i="8" s="1"/>
  <c r="C20" i="1"/>
  <c r="A1" i="7" s="1"/>
  <c r="C19" i="1"/>
  <c r="A1" i="6" s="1"/>
  <c r="A1" i="1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11C5E5E-CFF1-40E7-B3D6-ED025A15E6DC}" keepAlive="1" name="CPMModel" type="5" refreshedVersion="8" deleted="1" saveData="1">
    <dbPr connection="" command="" commandType="1"/>
    <olapPr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CPMModel"/>
    <s v="{[dim_year].[Is_Preliminary].&amp;[False]}"/>
  </metadataStrings>
  <mdxMetadata count="1">
    <mdx n="0" f="s">
      <ms ns="1" c="0"/>
    </mdx>
  </mdxMetadata>
  <valueMetadata count="1">
    <bk>
      <rc t="1" v="0"/>
    </bk>
  </valueMetadata>
</metadata>
</file>

<file path=xl/sharedStrings.xml><?xml version="1.0" encoding="utf-8"?>
<sst xmlns="http://schemas.openxmlformats.org/spreadsheetml/2006/main" count="1246" uniqueCount="227">
  <si>
    <t>2022-23</t>
  </si>
  <si>
    <t>Published</t>
  </si>
  <si>
    <t>Reference information:</t>
  </si>
  <si>
    <t>Jurisdictional Comparison Dashboard [Link 1]</t>
  </si>
  <si>
    <t>Jurisdictional Comparison Data Catalogue Page [Link 2]</t>
  </si>
  <si>
    <t>Comparison of workers’ compensation arrangements in Australia and New Zealand [Link 3]</t>
  </si>
  <si>
    <t>Contents</t>
  </si>
  <si>
    <t xml:space="preserve">Work Health and Safety Performance </t>
  </si>
  <si>
    <t>Link</t>
  </si>
  <si>
    <t>Work Health and Safety Compliance and Enforcement Activities</t>
  </si>
  <si>
    <t>Workers Compensation Premiums</t>
  </si>
  <si>
    <t>Workers Compensation Funding</t>
  </si>
  <si>
    <t>Workers Compensation Disputes</t>
  </si>
  <si>
    <t>Description and Notes</t>
  </si>
  <si>
    <t>Description</t>
  </si>
  <si>
    <t>Notes</t>
  </si>
  <si>
    <t>Work health and safety performance</t>
  </si>
  <si>
    <t>Table 1.1.</t>
  </si>
  <si>
    <t>This measures the number of serious workers' compensation claims per 1,000 employees (incidence rate). 
•	Serious claims refer to workers' compensation claims that result in a total absence from work of one working week or more.</t>
  </si>
  <si>
    <t>The latest year of NDS results are preliminary (denoted by ‘p’). Revisions in preliminary results are likely over future years as open claims are finalised.
NDS values have been suppressed when: 
•	Annual workers compensation claims counts are less than five. 
Aus Gov - refers to Australian Government employees who work in various state/territories. 
ACT - includes workers’ compensation scheme data from the ACT government sector and ACT private sector.
Seacare - detailed denominator data are not available for this jurisdiction, hence NDS rate calculations cannot be reported.</t>
  </si>
  <si>
    <t>Table 1.2.</t>
  </si>
  <si>
    <t>This measures the number of serious workers' compensation claims per million hours worked (frequency rate).
•	Serious claims refer to workers' compensation claims that result in a total absence from work of one working week or more.</t>
  </si>
  <si>
    <t>Table 1.3.</t>
  </si>
  <si>
    <t>This measures the number of long term serious claims per 1,000 employees (long term incidence rate).
•	Long term serious claims refer to workers' compensation claims that result in a total absence from work of 12 working week or more.</t>
  </si>
  <si>
    <t>The latest year of NDS results are preliminary (denoted by ‘p’). Revisions in preliminary results are likely over future years as open claims are finalised.
NDS values have been suppressed when: 
•	Annual workers compensation claims counts are less than five.
Aus Gov - refers to Australian Government employees who work in various state/territories. 
ACT - includes workers’ compensation scheme data from the ACT government sector and ACT private sector.
Seacare - detailed denominator data are not available for this jurisdiction, hence NDS rate calculations cannot be reported.</t>
  </si>
  <si>
    <t>Table 1.4.</t>
  </si>
  <si>
    <t>This measures the number of long term injury claims per million hours worked (long term frequency rate). 
•	Long term serious claims refer to workers' compensation claims that result in a total absence from work of 12 working week or more.</t>
  </si>
  <si>
    <t>Table 1.5.</t>
  </si>
  <si>
    <t>This measures the number of self-insured serious claims accepted by workers' compensation schemes. 
•	Serious claims refer to workers' compensation claims that result in a total absence from work of one working week or more.
•	Self-insurers are employers who are allowed to manage and pay for their employees’ claims for work-related injuries and disease, rather than paying premiums to insurers to take on these responsibilities.</t>
  </si>
  <si>
    <t>The latest year of NDS results are preliminary (denoted by ‘p’). Revisions in preliminary results are likely over future years as open claims are finalised.
NDS values have been suppressed when: 
•	Annual workers compensation claims counts are less than five.
TAS - self-insured claims also include state government agencies 
ACT - self-insured claims include data from both the Australian Capital Territory Government sector and Australian Capital Territory Private sector. 
Aus Gov - refers to Australian Government employees who work in various state/territories.
Seacare - data have been excluded form this indicator.</t>
  </si>
  <si>
    <t>Table 1.6.</t>
  </si>
  <si>
    <t>This measures the number of self-insured serious claims as a proportion of total claims.
•	Serious claims refer to workers' compensation claims that result in a total absence from work of one working week or more.
•	Self-insurers are employers who are allowed to manage and pay for their employees’ claims for work-related injuries and disease, rather than paying premiums to insurers to take on these responsibilities.</t>
  </si>
  <si>
    <t>The latest year of NDS results are preliminary (denoted by ‘p’). Revisions in preliminary results are likely over future years as open claims are finalised.
NDS values have been suppressed when: 
•	Annual workers compensation claims counts are less than five.
TAS - self-insured claims also include state government agencies 
ACT -  self-insured claims include data from both the Australian Capital Territory Government sector and Australian Capital Territory Private sector. 
Aus Gov - refers to Australian Government employees who work in various state/territories.
Seacare - data have been excluded form this indicator.</t>
  </si>
  <si>
    <t>Table 1.7.</t>
  </si>
  <si>
    <t>This shows the distribution of serious claims by duration of absence. 
•	Serious claims refer to workers' compensation claims that result in a total absence from work of one working week or more.
•	The duration of absence associated with serious claims provides an indication of the severity of injuries and diseases occurring.</t>
  </si>
  <si>
    <t>Preliminary data are excluded from indicator 6 (as claimants with open claims might be absent for additional time).
NDS values have been suppressed when: 
•	Annual workers compensation claims counts are less than five.
Aus Gov - refers to Australian Government employees who work in various state/territories. 
ACT - includes workers’ compensation scheme data from the ACT government sector and ACT private sector.</t>
  </si>
  <si>
    <t>Table 1.8.</t>
  </si>
  <si>
    <t>This measures the number of worker fatalities resulting from incidents not on a public road by the location (state/territory) where the death occurred.</t>
  </si>
  <si>
    <t>Traumatic injury fatality data can be volatile year-on-year. For example, a single incident resulting in multiple deaths can significantly impact the data in a given year, potentially masking the progress of jurisdictions in reducing or eliminating work-related traumatic injury fatalities in other areas.</t>
  </si>
  <si>
    <t>Table 1.9.</t>
  </si>
  <si>
    <t>This measures shows the number of worker fatalities resulting from incidents not on a public road per 100,000 workers (incidence rate) by the location (state/territory) where the death occurred.</t>
  </si>
  <si>
    <t>Table 1.10.</t>
  </si>
  <si>
    <t>This measures the number of workers’ compensation claims for work-related fatalities involving an occupational disease.</t>
  </si>
  <si>
    <t>The latest year of NDS results are preliminary (denoted by ‘p’). Revisions in preliminary results are likely over future years as open claims are finalised.
Please note that while workers’ compensation data contains some information on disease-related fatalities, this understates the number of fatalities from work-related diseases. This is because it can be difficult to associate a disease that becomes evident later in life after exposure to a chemical or substance that occurred many years earlier while at work. Some occupational diseases such as asbestosis and mesothelioma are also compensated through separate mechanisms, while many other diseases go unreported and/or uncompensated.
QLD - The majority of compensated fatalities for occupational diseases in Queensland are due to mesothelioma or asbestosis. Queensland compensates more of these fatalities through its scheme than is the case in other jurisdictions where compensation is more often sought through separate mechanisms including common law.
Aus Gov - refers to Australian Government employees who work in various state/territories. The majority of compensated fatalities for occupational diseases in the Australian Government due to mesothelioma or asbestosis.
ACT - includes workers’ compensation scheme data from the ACT government sector and ACT private sector.</t>
  </si>
  <si>
    <t>Table 1.11.</t>
  </si>
  <si>
    <t>This shows the proportion of serious claims by mechanism of incident, that is, the overall action, exposure or event that best describes the circumstances that resulted in the most serious injury or disease. 
•	Serious claims refer to workers' compensation claims that result in a total absence from work of one working week or more.</t>
  </si>
  <si>
    <t>The latest year of NDS results are preliminary (denoted by ‘p’). Revisions in preliminary results are likely over future years as open claims are finalised.
NDS values have been suppressed when: 
•	Annual workers compensation claims counts are less than five.
Aus Gov - refers to Australian Government employees who work in various state/territories. 
ACT - includes workers’ compensation scheme data from the ACT government sector and ACT private sector.</t>
  </si>
  <si>
    <t>Table 1.12.</t>
  </si>
  <si>
    <t>This measures the number of serious workers' compensation claims per million hours worked (frequency rate) by industry. 
•	Serious claims refer to workers' compensation claims that result in a total absence from work of one working week or more.</t>
  </si>
  <si>
    <t>The latest year of NDS results are preliminary (denoted by ‘p’). Revisions in preliminary results are likely over future years as open claims are finalised.
NDS values have been suppressed when: 
•	Annual workers compensation claims counts are less than five.
•	The estimated total hours worked per year within the industry is less than equivalent hours of 1,000 full time staff.
•	The Relative Standard Error (RSE) associated with employment estimates is greater than 50%. 
Frequency rates in some industries at the jurisdictional level can be volatile and should be treated with caution. Not all jurisdictions are included under each industry, as some industries will not be relevant for certain jurisdictions. 
Rates for Seacare have not reported due to the lack of data available.
Aus Gov - refers to Australian Government employees who work in various state/territories. 
ACT - includes workers’ compensation scheme data from the ACT government sector and ACT private sector.</t>
  </si>
  <si>
    <t>Work health and safety compliance and enforcement activities</t>
  </si>
  <si>
    <t>Table 2.1.</t>
  </si>
  <si>
    <t>This measures the number of proactive workplace visits conducted by jurisdiction. Proactive workplace visits are visits that have not resulted from a complaint or workplace incident.</t>
  </si>
  <si>
    <t>Unless otherwise stated, repeat visits to the same workplace have been counted separately and if more than one officer attends the workplace, the attendances are counted separately.
Vic - Victoria also conducts 'virtual enquiries' (non-physical workplace inspections). These have not been included in the number of visits.
WA - Workplace visits have been counted as number of workplaces visited, irrespective of how many inspectors attended.
Seacare - Inspections (investigations) are not identified as proactive or reactive.
ACT - includes workers’ compensation scheme data from the ACT government sector and ACT private sector.
NZ - data from New Zealand has been removed from the jurisdictional comparison.  Information about the New Zealand system is available on the WorkSafe New Zealand website and via its Data Centre.</t>
  </si>
  <si>
    <t>Table 2.2.</t>
  </si>
  <si>
    <t>This measures the number of proactive workshops, presentations and seminars undertaken by jurisdiction. This includes workshops, presentations, seminars and forums conducted at a workplace or a non workplace that are undertaken with a purpose of delivering educational advice or information.</t>
  </si>
  <si>
    <t>Unless otherwise stated, activities are counted separately irrespective of the number of businesses attended or officers present.
VIC - Data is unavailable for these activities.
WA - Figures may be inflated when inspectors and community education officers, on occasions, present or attend the same event. It is not possible to identify and separate such events from these figures.
Seacare - have not recorded any proactive workshops, presentations and seminars being undertaken in recent years.
ACT - includes workers’ compensation scheme data from the ACT government sector and ACT private sector.
NZ - data from New Zealand has been removed from the jurisdictional comparison.  Information about the New Zealand system is available on the WorkSafe New Zealand website and via its Data Centre.</t>
  </si>
  <si>
    <t>Table 2.3.</t>
  </si>
  <si>
    <t>This measures the number of reactive workplace visits conducted by jurisdiction. Reactive workplace visits are visits that have been undertaken in the resolution of a workplace incident or complaint.</t>
  </si>
  <si>
    <t>Unless otherwise stated, repeat visits to the same workplace have been counted separately and if more than one officer attends the workplace, the attendances are counted separately.
VIC - Victoria also conducts 'virtual enquiries' (non-physical workplace inspections). These have not been included in the number of visits.
WA - workplace visits have been counted as number of workplaces visited, irrespective of how many inspectors attended.
ACT - includes workers’ compensation scheme data from the ACT government sector and ACT private sector. 
Seacare - Inspections (investigations) are not identified as proactive or reactive. The total number of inspections undertaken have been recorded under 'Number of workplace visits: Proactive'
NZ - data from New Zealand has been removed from the jurisdictional comparison.  Information about the New Zealand system is available on the WorkSafe New Zealand website and via its Data Centre.</t>
  </si>
  <si>
    <t>Table 2.4.</t>
  </si>
  <si>
    <t>This measures the number of other reactive interventions by jurisdiction. Reactive interventions are other reactive intervention activities (excluding workplace visits) that have been undertaken in the resolution of a workplace incident or complaint. This might include desk based audits, meetings, telephone advice or written correspondence that are directly involved in the resolution of an incident or complaint (where applicable).</t>
  </si>
  <si>
    <t>Unless otherwise stated, if there are multiple activities associated with an incident or complaint, these should be counted separately.
VIC - Data is unavailable for these activities.
NT - Data is not relevant for this activity
ACT - includes workers’ compensation scheme data from the ACT government sector and ACT private sector. Data for this enforcement activity is not collected separately; it is included within the case file with the workplace visit and all accompanying regulatory activities required to determine and enforce compliance. See 'Number of workplace visits: Reactive' for this information.
Aus Gov - Recent upgrades to increase activity meta data captured in the system have resulted in enhanced reporting for these criteria in 2022-23. 
Seacare - have not recorded any other reactive interventions being undertaken in recent years.
WA - Includes phone calls, meetings and correspondence conducted by Inspectors in relation to investigations and desk-top audits. 
NZ - data from New Zealand has been removed from the jurisdictional comparison.  Information about the New Zealand system is available on the WorkSafe New Zealand website and via its Data Centre.</t>
  </si>
  <si>
    <t>Table 2.5.</t>
  </si>
  <si>
    <t>This measures the number of active field inspectors by jurisdiction. Field inspectors are staff whose role is to spend the majority of their time ensuring compliance with the provisions of WHS legislation. Duties of field active inspectors may include worksite visits, investigations, conducting audits or other activities to improve the WHS capability of businesses and workplaces.</t>
  </si>
  <si>
    <t>Unless otherwise stated, vacant positions, staff on extended leave, managers of the inspectorate and auditors are included in the data for field active inspectors.
Seacare - The figure is an approximation on the number of hours spent on OHS related issues during ship inspections as appointed AMSA surveyors are not employed full time in an inspectorate role.
ACT - includes workers’ compensation scheme data from the ACT government sector and ACT private sector.
NZ - data from New Zealand has been removed from the jurisdictional comparison.  Information about the New Zealand system is available on the WorkSafe New Zealand website and via its Data Centre.</t>
  </si>
  <si>
    <t>Table 2.6.</t>
  </si>
  <si>
    <t>This measures the number of active field inspectors per 10,000 employees by jurisdiction. Field inspectors are staff whose role is to spend the majority of their time ensuring compliance with the provisions of WHS legislation.</t>
  </si>
  <si>
    <t>ACT - includes workers’ compensation scheme data from the ACT government sector and ACT private sector.
NZ - data from New Zealand has been removed from the jurisdictional comparison.  Information about the New Zealand system is available on the WorkSafe New Zealand website and via its Data Centre.</t>
  </si>
  <si>
    <t>Table 2.7.</t>
  </si>
  <si>
    <t>This measures the number of non-inspector staff undertaking other WHS activities that assist in securing compliance with WHS legislation through advice and education. This may include staff involved in giving advice and information packs from the office, and business advisory officers and community education officers.</t>
  </si>
  <si>
    <t>NSW - Has not reported other staff undertaking non-inspectorate activities.
VIC - Data about these staff members are unavailable.
NT - In 2021-22 there was a restructure that resulted in the team undertaking non-inspectorate duties to expand.
ACT - includes workers’ compensation scheme data from the ACT government sector and ACT private sector.
NZ - data from New Zealand has been removed from the jurisdictional comparison.  Information about the New Zealand system is available on the WorkSafe New Zealand website and via its Data Centre.</t>
  </si>
  <si>
    <t>Table 2.9.</t>
  </si>
  <si>
    <t>Some jurisdictions issue improvement notices under their WHS legislation. It is important to note that data on improvement notices cannot be compared directly across jurisdictions as notices are defined and issued differently in each jurisdiction.</t>
  </si>
  <si>
    <t>ACT - includes workers’ compensation scheme data from the ACT government sector and ACT private sector.
Vic - this figure includes Return to Work notices not previously reported. Return to Work is included in Active Inspector and Visits counts. 
NZ - data from New Zealand has been removed from the jurisdictional comparison.  Information about the New Zealand system is available on the WorkSafe New Zealand website and via its Data Centre.</t>
  </si>
  <si>
    <t>Table 2.10.</t>
  </si>
  <si>
    <t>Some jurisdictions issue prohibition notices under their WHS legislation. It is important to note that data on prohibition notices cannot be compared directly across jurisdictions as notices are defined and issued differently in each jurisdiction.</t>
  </si>
  <si>
    <t>ACT - includes workers’ compensation scheme data from the ACT government sector and ACT private sector.
Seacare - This include OHS-related deficiencies under the OHS(MI) Act. 
NZ - data from New Zealand has been removed from the jurisdictional comparison.  Information about the New Zealand system is available on the WorkSafe New Zealand website and via its Data Centre.</t>
  </si>
  <si>
    <t>Table 2.8.</t>
  </si>
  <si>
    <t>Some jurisdictions issue infringement notices under their WHS legislation. It is important to note that data on infringement notices cannot be compared directly across jurisdictions as notices are defined and issued differently in each jurisdiction.</t>
  </si>
  <si>
    <t>WA - data is not applicable as there is no legislative requirement for issuing infringement notices.
Aus Gov - data is not applicable as there is no legislative requirement for issuing infringement notices.
Seacare - data is not applicable as there is no provision under the OHS(MI) Act for issuing infringement notices.
ACT - includes workers’ compensation scheme data from the ACT government sector and ACT private sector.
NZ - data from New Zealand has been removed from the jurisdictional comparison.  Information about the New Zealand system is available on the WorkSafe New Zealand website and via its Data Centre.</t>
  </si>
  <si>
    <t>Table 2.11.</t>
  </si>
  <si>
    <t>An enforceable undertaking is a legally binding agreement entered into as an alternative to having the matter decided through legal proceedings for contravention of the Act. It provides an opportunity for significant work health and safety reform to be undertaken.</t>
  </si>
  <si>
    <t>Seacare - There is no provision under the OHS(MI) Act for Enforceable Undertakings in the Seacare Scheme.
ACT - includes workers’ compensation scheme data from the ACT government sector and ACT private sector.
WA - Enforceable undertakings are included in Western Australia under both the Occupational Safety and Health Act 1984 and the Work Health and Safety Act 2020.
NZ - data from New Zealand has been removed from the jurisdictional comparison.  Information about the New Zealand system is available on the WorkSafe New Zealand website and via its Data Centre.</t>
  </si>
  <si>
    <t>Table 2.14.</t>
  </si>
  <si>
    <t>This measure captures the total amount of fines issued by courts in each jurisdiction. This data only includes fines known publicly and not amounts that have been ordered to remain confidential by a court. Fines are recorded in the year the court makes an order and not when the proceedings commenced.</t>
  </si>
  <si>
    <t>The total amount of fines issued in each jurisdiction has been rounded to the closest $1,000.
ACT - includes workers’ compensation scheme data from the ACT government sector and ACT private sector.
NZ - data from New Zealand has been removed from the jurisdictional comparison.  Information about the New Zealand system is available on the WorkSafe New Zealand website and via its Data Centre.</t>
  </si>
  <si>
    <t>Table 2.12.</t>
  </si>
  <si>
    <t>Legal proceedings are any investigation activity where a complaint has been laid or a summons issued against a company or individual under the relevant WHS laws. This measures the number of companies or individuals against which a legal proceeding has been finalised. All legal proceedings finalised in the reference year are counted regardless of when the initial legal action commenced.</t>
  </si>
  <si>
    <t>Vic - data shows the number of successful prosecutions resulting in a conviction, fine or both. It does not include other finalised proceedings.
ACT - includes workers’ compensation scheme data from the ACT government sector and ACT private sector. Data shows the number of successful prosecutions resulting in a conviction, fine or both. It does not include other finalised proceedings.
NSW - data shows the number of defendants in successful WHS prosecutions only.
NZ - data from New Zealand has been removed from the jurisdictional comparison.  Information about the New Zealand system is available on the WorkSafe New Zealand website and via its Data Centre.</t>
  </si>
  <si>
    <t>Table 2.13.</t>
  </si>
  <si>
    <t>This counts the number of convictions, orders or agreements recorded in the jurisdiction's judicial system for WHS matters against companies or individuals. All legal proceedings finalised in the reference year are counted regardless of when the initial legal action commenced.</t>
  </si>
  <si>
    <t>WA - A prosecution is counted as a conviction if at least one charge is successful. A conviction that is subsequently appealed but remains unresolved is recorded as a conviction.
ACT - includes workers’ compensation scheme data from the ACT government sector and ACT private sector.
NZ - data from New Zealand has been removed from the jurisdictional comparison.  Information about the New Zealand system is available on the WorkSafe New Zealand website and via its Data Centre.</t>
  </si>
  <si>
    <t>Workers compensation premiums</t>
  </si>
  <si>
    <t>Table 3.1.</t>
  </si>
  <si>
    <t>The standardised Australian average premium rate is measured as a percentage of payroll. This measure provides a comparison of the cost of workers' compensation insurance in Australia across all industries.</t>
  </si>
  <si>
    <t>These rates will vary to those published by the jurisdictions as adjustments have been made to the data to enable jurisdictional comparisons. 
ACT Private – only includes data from the Australian Capital Territory private sector.
NZ – data from New Zealand has been removed from the jurisdictional comparison.  Information about the New Zealand system is available on the WorkSafe New Zealand website and via its Data Centre.</t>
  </si>
  <si>
    <t>Table 3.2.</t>
  </si>
  <si>
    <t>The standardised Australian average premium rate is measured as a percentage of payroll. This measure provides a comparison of the cost of workers' compensation insurance.</t>
  </si>
  <si>
    <t>These rates will vary to those published by the jurisdictions as adjustments have been made to the data to enable jurisdictional comparisons. 
Not all jurisdictions are included under each industry, as some industries will not be relevant for certain jurisdictions.
ACT Private – only includes data from the Australian Capital Territory private sector.
NZ – data from New Zealand has been removed from the jurisdictional comparison.  Information about the New Zealand system is available on the WorkSafe New Zealand website and via its Data Centre.</t>
  </si>
  <si>
    <t>Workers compensation funding</t>
  </si>
  <si>
    <t>Table 4.1.</t>
  </si>
  <si>
    <t>The standardised ratio of assets to net outstanding claim liabilities (funding ratio) provides an indication of the adequacy of the scheme to meet future claim payments. Ratios above 100% indicate that the scheme has more than sufficient assets to meet its predicted future liabilities. This measure looks at centrally funded schemes. In centrally funded schemes, a single public insurer (a government agency), performs most, if not all of a workers’ compensation insurer’s functions. Central insurers are responsible for underwriting their scheme.</t>
  </si>
  <si>
    <t>Self-insurers - are excluded from the funding ratio measures.
NSW - New South Wales' scheme is a managed fund, combining some of the features of centrally funded schemes and privately underwritten schemes. 
NZ - data from New Zealand has been removed from the jurisdictional comparison.  Information about the New Zealand system is available on the WorkSafe New Zealand website and via its Data Centre.</t>
  </si>
  <si>
    <t>Table 4.2.</t>
  </si>
  <si>
    <t>The standardised ratio of assets to net outstanding claim liabilities (funding ratio) provides an indication of the adequacy of the scheme to meet future claim payments. This measure looks at privately underwritten schemes. It should be noted that the funding ratio measure for privately underwritten schemes does not capture the true extent of the private schemes’ abilities to meet future claim payments. In privately underwritten schemes most, if not all insurer functions are provided by the private sector through approved insurance companies and self-insuring employers who meet the appropriate prudential and other prerequisites. This includes underwriting.</t>
  </si>
  <si>
    <t>Self-insurers - are excluded from the funding ratio measures.
Seacare - Seacare's scheme is privately underwritten, but no data is currently available.
ACT - Australian Capital Territory's scheme is privately underwritten, but no data is currently available.</t>
  </si>
  <si>
    <t>Workers compensation disputes</t>
  </si>
  <si>
    <t>Table 5.1.</t>
  </si>
  <si>
    <t>A dispute is an appeal to a formal mechanism, such as a review officer, conciliation or mediation service, against an insurer’s decision or decisions relating to compensation. This measure shows the number of new disputes as a proportion of ‘active’ claims in the reference financial year.</t>
  </si>
  <si>
    <t>An active claim is any claim on which a payment of any type was made during the reference financial year (including claims with medical treatment costs only) regardless of when that claim was lodged. 
Comparisons between jurisdictions must be made with caution due to jurisdictional differences in scheme design, types of decisions that can be appealed, dispute resolution models and the cost of appeals.
ACT - data for the Australian Capital Territory Government public sector is included in the Comcare data.
NZ - data from New Zealand has been removed from the jurisdictional comparison.  Information about the New Zealand system is available on the WorkSafe New Zealand website and via its Data Centre.</t>
  </si>
  <si>
    <t>Table 5.2.</t>
  </si>
  <si>
    <t>A dispute is an appeal to a formal mechanism, such as a review officer, conciliation or mediation service, against an insurer’s decision or decisions relating to compensation. This measure shows the speed at which disputes were resolved (by looking at the number of cases closed within different timeframes as a proportion of the total cases closed in the reference financial year).</t>
  </si>
  <si>
    <t>Comparison of the disputation resolution speed between jurisdictions must be made with caution due to the differences in systems and processes that are in place for each jurisdiction.
Comcare and Seacare - generally take more time to resolve their disputes than other jurisdictions due to the complexity of the disputes and the nature of the decisions. Additionally, as the number of applications is relatively small any changes in the number of cases finalised can result in relatively large percentage changes in the resolution rates within the specified time frames.
VIC - resolution times are affected by the compulsory conciliation process, which may or may not involve medical panel referral, and the fact that court litigation can only occur at the conclusion of the compulsory conciliation process.
ACT - data for the Australian Capital Territory Government public sector is included in the Comcare data. 
NT - the dispute resolution process must be completed within 28 days of the grievance being lodged, therefore, all resolutions occur within 1 month.
NZ - data from New Zealand has been removed from the jurisdictional comparison.  Information about the New Zealand system is available on the WorkSafe New Zealand website and via its Data Centre.</t>
  </si>
  <si>
    <t>Return to Cover page</t>
  </si>
  <si>
    <t>(Indicator 1)</t>
  </si>
  <si>
    <t>2017-18</t>
  </si>
  <si>
    <t>2018-19</t>
  </si>
  <si>
    <t>2019-20</t>
  </si>
  <si>
    <t>2020-21</t>
  </si>
  <si>
    <t>2021-22</t>
  </si>
  <si>
    <t>2022-23p</t>
  </si>
  <si>
    <t>NSW</t>
  </si>
  <si>
    <t>VIC</t>
  </si>
  <si>
    <t>QLD</t>
  </si>
  <si>
    <t>SA</t>
  </si>
  <si>
    <t>WA</t>
  </si>
  <si>
    <t>TAS</t>
  </si>
  <si>
    <t>NT</t>
  </si>
  <si>
    <t>ACT</t>
  </si>
  <si>
    <t>Aus Gov</t>
  </si>
  <si>
    <t>AUST Total</t>
  </si>
  <si>
    <t>(Indicator 2)</t>
  </si>
  <si>
    <t>(Indicator 3)</t>
  </si>
  <si>
    <t>(Indicator 4)</t>
  </si>
  <si>
    <t>(Indicator 5a)</t>
  </si>
  <si>
    <t>(Indicator 5b)</t>
  </si>
  <si>
    <t>Is_Preliminary</t>
  </si>
  <si>
    <t>FALSE</t>
  </si>
  <si>
    <t>(Indicator 6)</t>
  </si>
  <si>
    <t>Less than 6 weeks</t>
  </si>
  <si>
    <t>Seacare</t>
  </si>
  <si>
    <t>6 weeks or more</t>
  </si>
  <si>
    <t>12 weeks or more</t>
  </si>
  <si>
    <t>26 weeks or more</t>
  </si>
  <si>
    <t>52 weeks or more</t>
  </si>
  <si>
    <t>(Indicator 7a)</t>
  </si>
  <si>
    <t>(Indicator 7b)</t>
  </si>
  <si>
    <t>(Indicator 8)</t>
  </si>
  <si>
    <t>(Indicator 10a - 10j)</t>
  </si>
  <si>
    <t>Falls, trips and slips of a person</t>
  </si>
  <si>
    <t>Hitting objects with a part of the body</t>
  </si>
  <si>
    <t>Being hit by moving objects</t>
  </si>
  <si>
    <t>Sound and pressure</t>
  </si>
  <si>
    <t>Body stressing</t>
  </si>
  <si>
    <t>Heat, electricity and other environmental factors</t>
  </si>
  <si>
    <t>Chemicals and other substances</t>
  </si>
  <si>
    <t>Biological factors</t>
  </si>
  <si>
    <t>Mental stress</t>
  </si>
  <si>
    <t>Vehicle incidents and other</t>
  </si>
  <si>
    <t>(Indicator 11a -11s)</t>
  </si>
  <si>
    <t>A Agriculture, forestry and fishing</t>
  </si>
  <si>
    <t>B Mining</t>
  </si>
  <si>
    <t>C Manufacturing</t>
  </si>
  <si>
    <t>D Electricity, gas, water and waste services</t>
  </si>
  <si>
    <t>E Construction</t>
  </si>
  <si>
    <t>F Wholesale trade</t>
  </si>
  <si>
    <t>G Retail trade</t>
  </si>
  <si>
    <t>H Accommodation and food services</t>
  </si>
  <si>
    <t>I Transport, postal and warehousing</t>
  </si>
  <si>
    <t>J Information media and telecommunications</t>
  </si>
  <si>
    <t>K Financial and insurance services</t>
  </si>
  <si>
    <t>L Rental, hiring and real estate services</t>
  </si>
  <si>
    <t>M Professional, scientific and technical services</t>
  </si>
  <si>
    <t>N Administrative and support services</t>
  </si>
  <si>
    <t>O Public administration and safety</t>
  </si>
  <si>
    <t>P Education and training</t>
  </si>
  <si>
    <t>Q Health care and social assistance</t>
  </si>
  <si>
    <t>R Arts and recreation services</t>
  </si>
  <si>
    <t>S Other services</t>
  </si>
  <si>
    <t>AUST, All industries Total</t>
  </si>
  <si>
    <t>(Indicator 12a_a)</t>
  </si>
  <si>
    <t>AUST</t>
  </si>
  <si>
    <t>(Indicator 12a_b)</t>
  </si>
  <si>
    <t>(Indicator 12a_c)</t>
  </si>
  <si>
    <t>Indicator_12a_d</t>
  </si>
  <si>
    <t>(Indicator 12b_a)</t>
  </si>
  <si>
    <t>(Indicator 12b_b)</t>
  </si>
  <si>
    <t>(Indicator 12b_c)</t>
  </si>
  <si>
    <t>(Indicator 12c_a)</t>
  </si>
  <si>
    <t>(Indicator 12c_b)</t>
  </si>
  <si>
    <t>(Indicator 12c_c)</t>
  </si>
  <si>
    <t>(Indicator 12c_d)</t>
  </si>
  <si>
    <t>(Indicator 12d_a)</t>
  </si>
  <si>
    <t>(Indicator 12d_b)</t>
  </si>
  <si>
    <t>(Indicator 12d_c)</t>
  </si>
  <si>
    <t>(Indicator 13)</t>
  </si>
  <si>
    <t>ACTPrivate</t>
  </si>
  <si>
    <t>Comcare</t>
  </si>
  <si>
    <t>(Indicator 14)</t>
  </si>
  <si>
    <t>Agriculture, forestry and fishing</t>
  </si>
  <si>
    <t>Mining</t>
  </si>
  <si>
    <t>Manufacturing</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</si>
  <si>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</si>
  <si>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</si>
  <si>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</si>
  <si>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</si>
  <si>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</si>
  <si>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</si>
  <si>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</si>
  <si>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</si>
  <si>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</si>
  <si>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</si>
  <si>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</si>
  <si>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</si>
  <si>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</si>
  <si>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</si>
  <si>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</si>
  <si>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Other services</t>
  </si>
  <si>
    <t>(Indicator 18)</t>
  </si>
  <si>
    <t>(Indicator 19)</t>
  </si>
  <si>
    <t>(Indicator 22)</t>
  </si>
  <si>
    <t>(Indicator 23)</t>
  </si>
  <si>
    <t>Within 1 month</t>
  </si>
  <si>
    <t>Within 3 months</t>
  </si>
  <si>
    <t>Within 6 months</t>
  </si>
  <si>
    <t>Within 9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</si>
</sst>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C09]d\ mmmm\ yyyy;@"/>
    <numFmt numFmtId="165" formatCode="#,##0.0"/>
    <numFmt numFmtId="166" formatCode="0.0%;\-0.0%;0.0%"/>
    <numFmt numFmtId="167" formatCode="0.0"/>
    <numFmt numFmtId="168" formatCode="\$#,##0;\(\$#,##0\);\$#,##0"/>
    <numFmt numFmtId="169" formatCode="0.00%;\-0.00%;0.00%"/>
  </numFmts>
  <fonts count="14" x14ac:knownFonts="1">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u/>
      <sz val="11"/>
      <color rgb="FF0000FF"/>
      <name val="Aptos Narrow"/>
      <family val="2"/>
      <scheme val="minor"/>
    </font>
    <font>
      <i/>
      <sz val="11"/>
      <color theme="1"/>
      <name val="Aptos Narrow"/>
      <family val="2"/>
      <scheme val="minor"/>
    </font>
    <font>
      <b/>
      <i/>
      <sz val="11"/>
      <color theme="3"/>
      <name val="Aptos Narrow"/>
      <family val="2"/>
      <scheme val="minor"/>
    </font>
    <font>
      <sz val="11"/>
      <name val="Aptos Narrow"/>
      <family val="2"/>
      <scheme val="minor"/>
    </font>
    <font>
      <sz val="11"/>
      <color rgb="FF000000"/>
      <name val="Aptos Narrow"/>
      <family val="2"/>
      <scheme val="minor"/>
    </font>
    <font>
      <sz val="11"/>
      <color theme="7" tint="0.79998168889431442"/>
      <name val="Aptos Narrow"/>
      <family val="2"/>
      <scheme val="minor"/>
    </font>
    <font>
      <sz val="9"/>
      <color theme="1"/>
      <name val="Aptos Narrow"/>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ck">
        <color theme="4"/>
      </bottom>
      <diagonal/>
    </border>
    <border>
      <left/>
      <right/>
      <top/>
      <bottom style="thick">
        <color theme="4" tint="0.499984740745262"/>
      </bottom>
      <diagonal/>
    </border>
    <border>
      <left/>
      <right/>
      <top style="thick">
        <color theme="4" tint="0.499984740745262"/>
      </top>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0" applyNumberFormat="0" applyFill="0" applyBorder="0" applyAlignment="0" applyProtection="0"/>
    <xf numFmtId="0" fontId="6" fillId="0" borderId="0" applyNumberFormat="0" applyFill="0" applyBorder="0" applyAlignment="0" applyProtection="0"/>
  </cellStyleXfs>
  <cellXfs count="38">
    <xf numFmtId="0" fontId="0" fillId="0" borderId="0" xfId="0"/>
    <xf numFmtId="0" fontId="0" fillId="2" borderId="0" xfId="0" applyFill="1"/>
    <xf numFmtId="0" fontId="5" fillId="2" borderId="0" xfId="0" applyFont="1" applyFill="1"/>
    <xf numFmtId="0" fontId="2" fillId="2" borderId="2" xfId="2" applyFill="1"/>
    <xf numFmtId="14" fontId="4" fillId="2" borderId="0" xfId="0" applyNumberFormat="1" applyFont="1" applyFill="1"/>
    <xf numFmtId="164" fontId="4" fillId="2" borderId="0" xfId="0" applyNumberFormat="1" applyFont="1" applyFill="1" applyAlignment="1">
      <alignment horizontal="left"/>
    </xf>
    <xf numFmtId="0" fontId="7" fillId="2" borderId="0" xfId="4" applyFont="1" applyFill="1"/>
    <xf numFmtId="0" fontId="3" fillId="2" borderId="0" xfId="3" applyFill="1" applyAlignment="1">
      <alignment horizontal="left" indent="1"/>
    </xf>
    <xf numFmtId="0" fontId="8" fillId="2" borderId="0" xfId="0" applyFont="1" applyFill="1" applyAlignment="1">
      <alignment horizontal="left" indent="2"/>
    </xf>
    <xf numFmtId="0" fontId="9" fillId="2" borderId="0" xfId="3" applyFont="1" applyFill="1"/>
    <xf numFmtId="165" fontId="0" fillId="0" borderId="0" xfId="0" applyNumberFormat="1"/>
    <xf numFmtId="0" fontId="0" fillId="0" borderId="0" xfId="0" pivotButton="1"/>
    <xf numFmtId="0" fontId="0" fillId="0" borderId="0" xfId="0" applyAlignment="1">
      <alignment horizontal="left"/>
    </xf>
    <xf numFmtId="0" fontId="6" fillId="0" borderId="0" xfId="4" applyAlignment="1">
      <alignment vertical="center"/>
    </xf>
    <xf numFmtId="0" fontId="6" fillId="2" borderId="0" xfId="4" applyFill="1"/>
    <xf numFmtId="0" fontId="2" fillId="0" borderId="2" xfId="2"/>
    <xf numFmtId="166" fontId="0" fillId="0" borderId="0" xfId="0" applyNumberFormat="1"/>
    <xf numFmtId="0" fontId="0" fillId="0" borderId="0" xfId="0" applyAlignment="1">
      <alignment horizontal="left" indent="1"/>
    </xf>
    <xf numFmtId="167" fontId="0" fillId="0" borderId="0" xfId="0" applyNumberFormat="1"/>
    <xf numFmtId="3" fontId="0" fillId="0" borderId="0" xfId="0" applyNumberFormat="1"/>
    <xf numFmtId="168" fontId="0" fillId="0" borderId="0" xfId="0" applyNumberFormat="1"/>
    <xf numFmtId="169" fontId="0" fillId="0" borderId="0" xfId="0" applyNumberFormat="1"/>
    <xf numFmtId="3"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3" fontId="11" fillId="0" borderId="0" xfId="0" applyNumberFormat="1" applyFont="1" applyAlignment="1">
      <alignment horizontal="center" vertical="center" wrapText="1"/>
    </xf>
    <xf numFmtId="0" fontId="6" fillId="0" borderId="0" xfId="4"/>
    <xf numFmtId="0" fontId="0" fillId="0" borderId="0" xfId="0" applyAlignment="1">
      <alignment horizontal="left" vertical="top"/>
    </xf>
    <xf numFmtId="0" fontId="2" fillId="0" borderId="2" xfId="2" applyFill="1"/>
    <xf numFmtId="0" fontId="1" fillId="2" borderId="1" xfId="1" applyFill="1" applyAlignment="1">
      <alignment horizontal="center"/>
    </xf>
    <xf numFmtId="0" fontId="1" fillId="2" borderId="1" xfId="1" applyFill="1" applyAlignment="1"/>
    <xf numFmtId="164" fontId="4" fillId="2" borderId="3" xfId="0" applyNumberFormat="1" applyFont="1" applyFill="1" applyBorder="1" applyAlignment="1">
      <alignment horizontal="left"/>
    </xf>
    <xf numFmtId="164" fontId="4" fillId="2" borderId="3" xfId="0" applyNumberFormat="1" applyFont="1" applyFill="1" applyBorder="1"/>
    <xf numFmtId="0" fontId="2" fillId="2" borderId="2" xfId="2" applyFill="1" applyAlignment="1">
      <alignment horizontal="left"/>
    </xf>
    <xf numFmtId="0" fontId="0" fillId="0" borderId="0" xfId="0" applyNumberFormat="1"/>
    <xf numFmtId="0" fontId="12" fillId="0" borderId="0" xfId="0" applyNumberFormat="1" applyFont="1"/>
    <xf numFmtId="0" fontId="13" fillId="0" borderId="0" xfId="0" applyNumberFormat="1" applyFont="1"/>
    <xf numFmtId="0" fontId="13" fillId="0" borderId="0" xfId="0" applyNumberFormat="1" applyFont="1" applyAlignment="1">
      <alignment horizontal="left" vertical="top" wrapText="1"/>
    </xf>
  </cellXfs>
  <cellStyles count="5">
    <cellStyle name="Heading 1" xfId="1" builtinId="16"/>
    <cellStyle name="Heading 2" xfId="2" builtinId="17"/>
    <cellStyle name="Heading 4" xfId="3" builtinId="19"/>
    <cellStyle name="Hyperlink" xfId="4" builtinId="8"/>
    <cellStyle name="Normal" xfId="0" builtinId="0"/>
  </cellStyles>
  <dxfs count="123">
    <dxf>
      <font>
        <color theme="7" tint="0.79998168889431442"/>
      </font>
    </dxf>
    <dxf>
      <font>
        <sz val="9"/>
      </font>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font>
        <sz val="9"/>
      </font>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font>
        <color theme="7" tint="0.79998168889431442"/>
      </font>
    </dxf>
    <dxf>
      <font>
        <color theme="7" tint="0.79998168889431442"/>
      </fon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alignment wrapText="1"/>
    </dxf>
    <dxf>
      <alignment wrapText="1"/>
    </dxf>
    <dxf>
      <alignment wrapText="1"/>
    </dxf>
    <dxf>
      <font>
        <sz val="9"/>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pivotCacheDefinition" Target="pivotCache/pivotCacheDefinition9.xml"/><Relationship Id="rId47" Type="http://schemas.openxmlformats.org/officeDocument/2006/relationships/pivotCacheDefinition" Target="pivotCache/pivotCacheDefinition14.xml"/><Relationship Id="rId63" Type="http://schemas.openxmlformats.org/officeDocument/2006/relationships/pivotCacheDefinition" Target="pivotCache/pivotCacheDefinition30.xml"/><Relationship Id="rId68"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pivotCacheDefinition" Target="pivotCache/pivotCacheDefinition4.xml"/><Relationship Id="rId40" Type="http://schemas.openxmlformats.org/officeDocument/2006/relationships/pivotCacheDefinition" Target="pivotCache/pivotCacheDefinition7.xml"/><Relationship Id="rId45" Type="http://schemas.openxmlformats.org/officeDocument/2006/relationships/pivotCacheDefinition" Target="pivotCache/pivotCacheDefinition12.xml"/><Relationship Id="rId53" Type="http://schemas.openxmlformats.org/officeDocument/2006/relationships/pivotCacheDefinition" Target="pivotCache/pivotCacheDefinition20.xml"/><Relationship Id="rId58" Type="http://schemas.openxmlformats.org/officeDocument/2006/relationships/pivotCacheDefinition" Target="pivotCache/pivotCacheDefinition25.xml"/><Relationship Id="rId66" Type="http://schemas.openxmlformats.org/officeDocument/2006/relationships/pivotCacheDefinition" Target="pivotCache/pivotCacheDefinition33.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pivotCacheDefinition" Target="pivotCache/pivotCacheDefinition2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2.xml"/><Relationship Id="rId43" Type="http://schemas.openxmlformats.org/officeDocument/2006/relationships/pivotCacheDefinition" Target="pivotCache/pivotCacheDefinition10.xml"/><Relationship Id="rId48" Type="http://schemas.openxmlformats.org/officeDocument/2006/relationships/pivotCacheDefinition" Target="pivotCache/pivotCacheDefinition15.xml"/><Relationship Id="rId56" Type="http://schemas.openxmlformats.org/officeDocument/2006/relationships/pivotCacheDefinition" Target="pivotCache/pivotCacheDefinition23.xml"/><Relationship Id="rId64" Type="http://schemas.openxmlformats.org/officeDocument/2006/relationships/pivotCacheDefinition" Target="pivotCache/pivotCacheDefinition31.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pivotCacheDefinition" Target="pivotCache/pivotCacheDefinition18.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5.xml"/><Relationship Id="rId46" Type="http://schemas.openxmlformats.org/officeDocument/2006/relationships/pivotCacheDefinition" Target="pivotCache/pivotCacheDefinition13.xml"/><Relationship Id="rId59" Type="http://schemas.openxmlformats.org/officeDocument/2006/relationships/pivotCacheDefinition" Target="pivotCache/pivotCacheDefinition26.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pivotCacheDefinition" Target="pivotCache/pivotCacheDefinition8.xml"/><Relationship Id="rId54" Type="http://schemas.openxmlformats.org/officeDocument/2006/relationships/pivotCacheDefinition" Target="pivotCache/pivotCacheDefinition21.xml"/><Relationship Id="rId62" Type="http://schemas.openxmlformats.org/officeDocument/2006/relationships/pivotCacheDefinition" Target="pivotCache/pivotCacheDefinition29.xml"/><Relationship Id="rId70" Type="http://schemas.openxmlformats.org/officeDocument/2006/relationships/sharedStrings" Target="sharedString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3.xml"/><Relationship Id="rId49" Type="http://schemas.openxmlformats.org/officeDocument/2006/relationships/pivotCacheDefinition" Target="pivotCache/pivotCacheDefinition16.xml"/><Relationship Id="rId57" Type="http://schemas.openxmlformats.org/officeDocument/2006/relationships/pivotCacheDefinition" Target="pivotCache/pivotCacheDefinition2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pivotCacheDefinition" Target="pivotCache/pivotCacheDefinition11.xml"/><Relationship Id="rId52" Type="http://schemas.openxmlformats.org/officeDocument/2006/relationships/pivotCacheDefinition" Target="pivotCache/pivotCacheDefinition19.xml"/><Relationship Id="rId60" Type="http://schemas.openxmlformats.org/officeDocument/2006/relationships/pivotCacheDefinition" Target="pivotCache/pivotCacheDefinition27.xml"/><Relationship Id="rId65" Type="http://schemas.openxmlformats.org/officeDocument/2006/relationships/pivotCacheDefinition" Target="pivotCache/pivotCacheDefinition32.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6.xml"/><Relationship Id="rId34" Type="http://schemas.openxmlformats.org/officeDocument/2006/relationships/pivotCacheDefinition" Target="pivotCache/pivotCacheDefinition1.xml"/><Relationship Id="rId50" Type="http://schemas.openxmlformats.org/officeDocument/2006/relationships/pivotCacheDefinition" Target="pivotCache/pivotCacheDefinition17.xml"/><Relationship Id="rId55" Type="http://schemas.openxmlformats.org/officeDocument/2006/relationships/pivotCacheDefinition" Target="pivotCache/pivotCacheDefinition22.xml"/><Relationship Id="rId76"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576762</xdr:colOff>
      <xdr:row>0</xdr:row>
      <xdr:rowOff>247201</xdr:rowOff>
    </xdr:from>
    <xdr:to>
      <xdr:col>3</xdr:col>
      <xdr:colOff>10645588</xdr:colOff>
      <xdr:row>52</xdr:row>
      <xdr:rowOff>11206</xdr:rowOff>
    </xdr:to>
    <xdr:sp macro="" textlink="">
      <xdr:nvSpPr>
        <xdr:cNvPr id="2" name="TextBox 1">
          <a:extLst>
            <a:ext uri="{FF2B5EF4-FFF2-40B4-BE49-F238E27FC236}">
              <a16:creationId xmlns:a16="http://schemas.microsoft.com/office/drawing/2014/main" id="{5BAD4D05-777A-4517-8171-8C9B50EAC925}"/>
            </a:ext>
          </a:extLst>
        </xdr:cNvPr>
        <xdr:cNvSpPr txBox="1"/>
      </xdr:nvSpPr>
      <xdr:spPr>
        <a:xfrm>
          <a:off x="10045733" y="247201"/>
          <a:ext cx="10068826" cy="98829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solidFill>
                <a:schemeClr val="dk1"/>
              </a:solidFill>
              <a:effectLst/>
              <a:latin typeface="+mj-lt"/>
              <a:ea typeface="+mn-ea"/>
              <a:cs typeface="+mn-cs"/>
            </a:rPr>
            <a:t>Background:</a:t>
          </a:r>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Safe Work Australia (SWA) publishes detailed Comparative Performance Monitoring</a:t>
          </a:r>
          <a:r>
            <a:rPr lang="en-AU" sz="1100" baseline="0">
              <a:solidFill>
                <a:schemeClr val="dk1"/>
              </a:solidFill>
              <a:effectLst/>
              <a:latin typeface="+mn-lt"/>
              <a:ea typeface="+mn-ea"/>
              <a:cs typeface="+mn-cs"/>
            </a:rPr>
            <a:t> (Jurisdictional Comparison) </a:t>
          </a:r>
          <a:r>
            <a:rPr lang="en-AU" sz="1100">
              <a:solidFill>
                <a:schemeClr val="dk1"/>
              </a:solidFill>
              <a:effectLst/>
              <a:latin typeface="+mn-lt"/>
              <a:ea typeface="+mn-ea"/>
              <a:cs typeface="+mn-cs"/>
            </a:rPr>
            <a:t>data via the </a:t>
          </a:r>
          <a:r>
            <a:rPr lang="en-AU" sz="1100" u="sng">
              <a:solidFill>
                <a:srgbClr val="0000FF"/>
              </a:solidFill>
              <a:effectLst/>
              <a:latin typeface="+mn-lt"/>
              <a:ea typeface="+mn-ea"/>
              <a:cs typeface="+mn-cs"/>
            </a:rPr>
            <a:t>Jurisdictional Comparison Dashboard [Link 1]</a:t>
          </a:r>
          <a:r>
            <a:rPr lang="en-AU" sz="1100" u="none" baseline="0">
              <a:solidFill>
                <a:schemeClr val="tx1"/>
              </a:solidFill>
              <a:effectLst/>
              <a:latin typeface="+mn-lt"/>
              <a:ea typeface="+mn-ea"/>
              <a:cs typeface="+mn-cs"/>
            </a:rPr>
            <a:t>. </a:t>
          </a:r>
          <a:r>
            <a:rPr lang="en-AU" sz="1100" b="0" i="0">
              <a:solidFill>
                <a:schemeClr val="dk1"/>
              </a:solidFill>
              <a:effectLst/>
              <a:latin typeface="+mn-lt"/>
              <a:ea typeface="+mn-ea"/>
              <a:cs typeface="+mn-cs"/>
            </a:rPr>
            <a:t>This data provides</a:t>
          </a:r>
          <a:r>
            <a:rPr lang="en-AU" sz="1100" b="0" i="0" baseline="0">
              <a:solidFill>
                <a:schemeClr val="dk1"/>
              </a:solidFill>
              <a:effectLst/>
              <a:latin typeface="+mn-lt"/>
              <a:ea typeface="+mn-ea"/>
              <a:cs typeface="+mn-cs"/>
            </a:rPr>
            <a:t> t</a:t>
          </a:r>
          <a:r>
            <a:rPr lang="en-AU" sz="1100" b="0" i="0">
              <a:solidFill>
                <a:schemeClr val="dk1"/>
              </a:solidFill>
              <a:effectLst/>
              <a:latin typeface="+mn-lt"/>
              <a:ea typeface="+mn-ea"/>
              <a:cs typeface="+mn-cs"/>
            </a:rPr>
            <a:t>rend information about work health and safety (WHS) and workers’ compensation scheme performance across Australia.</a:t>
          </a:r>
          <a:endParaRPr lang="en-AU" sz="1100" u="none">
            <a:solidFill>
              <a:schemeClr val="tx1"/>
            </a:solidFill>
            <a:effectLst/>
            <a:latin typeface="+mn-lt"/>
            <a:ea typeface="+mn-ea"/>
            <a:cs typeface="+mn-cs"/>
          </a:endParaRPr>
        </a:p>
        <a:p>
          <a:endParaRPr lang="en-AU" sz="1100">
            <a:solidFill>
              <a:schemeClr val="dk1"/>
            </a:solidFill>
            <a:effectLst/>
            <a:latin typeface="+mn-lt"/>
            <a:ea typeface="+mn-ea"/>
            <a:cs typeface="+mn-cs"/>
          </a:endParaRPr>
        </a:p>
        <a:p>
          <a:r>
            <a:rPr lang="en-AU"/>
            <a:t>This report has been compiled and coordinated by Safe Work Australia with assistance from representatives of all WHS and workers’ compensation authorities in Australia. Through a partnership of governments, employers and employees, Safe Work Australia leads the development of national policy to improve WHS and workers’ compensation arrangements across Australia.</a:t>
          </a:r>
        </a:p>
        <a:p>
          <a:endParaRPr lang="en-AU" sz="1100">
            <a:solidFill>
              <a:schemeClr val="dk1"/>
            </a:solidFill>
            <a:effectLst/>
            <a:latin typeface="+mn-lt"/>
            <a:ea typeface="+mn-ea"/>
            <a:cs typeface="+mn-cs"/>
          </a:endParaRPr>
        </a:p>
        <a:p>
          <a:r>
            <a:rPr lang="en-AU"/>
            <a:t>The report is presented in the following sections: </a:t>
          </a:r>
        </a:p>
        <a:p>
          <a:endParaRPr lang="en-AU"/>
        </a:p>
        <a:p>
          <a:pPr marL="171450" indent="-171450">
            <a:buFont typeface="Arial" panose="020B0604020202020204" pitchFamily="34" charset="0"/>
            <a:buChar char="•"/>
          </a:pPr>
          <a:r>
            <a:rPr lang="en-AU" b="1"/>
            <a:t>Work health and safety performance </a:t>
          </a:r>
          <a:r>
            <a:rPr lang="en-AU"/>
            <a:t>– provides an overview of WHS performance across Australia through analysing trends in serious claim rates and work-related fatalities across jurisdictions. </a:t>
          </a:r>
        </a:p>
        <a:p>
          <a:pPr marL="171450" indent="-171450">
            <a:buFont typeface="Arial" panose="020B0604020202020204" pitchFamily="34" charset="0"/>
            <a:buChar char="•"/>
          </a:pPr>
          <a:endParaRPr lang="en-AU" b="1"/>
        </a:p>
        <a:p>
          <a:pPr marL="171450" indent="-171450">
            <a:buFont typeface="Arial" panose="020B0604020202020204" pitchFamily="34" charset="0"/>
            <a:buChar char="•"/>
          </a:pPr>
          <a:r>
            <a:rPr lang="en-AU" b="1"/>
            <a:t>Work</a:t>
          </a:r>
          <a:r>
            <a:rPr lang="en-AU"/>
            <a:t> </a:t>
          </a:r>
          <a:r>
            <a:rPr lang="en-AU" b="1"/>
            <a:t>health and safety compliance and enforcement activities </a:t>
          </a:r>
          <a:r>
            <a:rPr lang="en-AU"/>
            <a:t>– includes a jurisdictional comparison of workplace interventions, inspectorate activity, safety notices, enforceable undertakings, legal proceedings and fines. </a:t>
          </a:r>
        </a:p>
        <a:p>
          <a:pPr marL="171450" indent="-171450">
            <a:buFont typeface="Arial" panose="020B0604020202020204" pitchFamily="34" charset="0"/>
            <a:buChar char="•"/>
          </a:pPr>
          <a:endParaRPr lang="en-AU" b="1"/>
        </a:p>
        <a:p>
          <a:pPr marL="171450" indent="-171450">
            <a:buFont typeface="Arial" panose="020B0604020202020204" pitchFamily="34" charset="0"/>
            <a:buChar char="•"/>
          </a:pPr>
          <a:r>
            <a:rPr lang="en-AU" b="1"/>
            <a:t>Workers’ compensation premiums </a:t>
          </a:r>
          <a:r>
            <a:rPr lang="en-AU"/>
            <a:t>- includes a national and jurisdictional overview of the standardised average premium rates by industry in the past 5 years. </a:t>
          </a:r>
        </a:p>
        <a:p>
          <a:pPr marL="171450" indent="-171450">
            <a:buFont typeface="Arial" panose="020B0604020202020204" pitchFamily="34" charset="0"/>
            <a:buChar char="•"/>
          </a:pPr>
          <a:endParaRPr lang="en-AU" b="1"/>
        </a:p>
        <a:p>
          <a:pPr marL="171450" indent="-171450">
            <a:buFont typeface="Arial" panose="020B0604020202020204" pitchFamily="34" charset="0"/>
            <a:buChar char="•"/>
          </a:pPr>
          <a:r>
            <a:rPr lang="en-AU" b="1"/>
            <a:t>Workers’ compensation funding ratios</a:t>
          </a:r>
          <a:r>
            <a:rPr lang="en-AU"/>
            <a:t> – compares the differences in scheme funding arrangements. </a:t>
          </a:r>
        </a:p>
        <a:p>
          <a:pPr marL="171450" indent="-171450">
            <a:buFont typeface="Arial" panose="020B0604020202020204" pitchFamily="34" charset="0"/>
            <a:buChar char="•"/>
          </a:pPr>
          <a:endParaRPr lang="en-AU" b="1"/>
        </a:p>
        <a:p>
          <a:pPr marL="171450" indent="-171450">
            <a:buFont typeface="Arial" panose="020B0604020202020204" pitchFamily="34" charset="0"/>
            <a:buChar char="•"/>
          </a:pPr>
          <a:r>
            <a:rPr lang="en-AU" b="1"/>
            <a:t>Workers’ compensation disputes </a:t>
          </a:r>
          <a:r>
            <a:rPr lang="en-AU"/>
            <a:t>– includes information about disputes against an insurer’s decision or decisions relating to compensation.</a:t>
          </a:r>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Further</a:t>
          </a:r>
          <a:r>
            <a:rPr lang="en-AU" sz="1100" baseline="0">
              <a:solidFill>
                <a:schemeClr val="dk1"/>
              </a:solidFill>
              <a:effectLst/>
              <a:latin typeface="+mn-lt"/>
              <a:ea typeface="+mn-ea"/>
              <a:cs typeface="+mn-cs"/>
            </a:rPr>
            <a:t> information about this data is available </a:t>
          </a:r>
          <a:r>
            <a:rPr lang="en-AU" sz="1100" u="sng" baseline="0">
              <a:solidFill>
                <a:srgbClr val="0000FF"/>
              </a:solidFill>
              <a:effectLst/>
              <a:latin typeface="+mn-lt"/>
              <a:ea typeface="+mn-ea"/>
              <a:cs typeface="+mn-cs"/>
            </a:rPr>
            <a:t>Jurisdictional Comparison Data Catalogue Page [Link 2].</a:t>
          </a:r>
          <a:endParaRPr lang="en-AU" sz="1100" u="sng">
            <a:solidFill>
              <a:srgbClr val="0000FF"/>
            </a:solidFill>
            <a:effectLst/>
            <a:latin typeface="+mn-lt"/>
            <a:ea typeface="+mn-ea"/>
            <a:cs typeface="+mn-cs"/>
          </a:endParaRP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Please be aware of the footnotes provided below with respect to the content</a:t>
          </a:r>
          <a:r>
            <a:rPr lang="en-AU" sz="1100" baseline="0">
              <a:solidFill>
                <a:schemeClr val="dk1"/>
              </a:solidFill>
              <a:effectLst/>
              <a:latin typeface="+mn-lt"/>
              <a:ea typeface="+mn-ea"/>
              <a:cs typeface="+mn-cs"/>
            </a:rPr>
            <a:t> in </a:t>
          </a:r>
          <a:r>
            <a:rPr lang="en-AU" sz="1100">
              <a:solidFill>
                <a:schemeClr val="dk1"/>
              </a:solidFill>
              <a:effectLst/>
              <a:latin typeface="+mn-lt"/>
              <a:ea typeface="+mn-ea"/>
              <a:cs typeface="+mn-cs"/>
            </a:rPr>
            <a:t>all tables:</a:t>
          </a: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All Tables:</a:t>
          </a:r>
          <a:endParaRPr lang="en-AU" sz="1100">
            <a:solidFill>
              <a:schemeClr val="dk1"/>
            </a:solidFill>
            <a:effectLst/>
            <a:latin typeface="+mn-lt"/>
            <a:ea typeface="+mn-ea"/>
            <a:cs typeface="+mn-cs"/>
          </a:endParaRPr>
        </a:p>
        <a:p>
          <a:pPr marL="171450" lvl="0" indent="-171450">
            <a:buFont typeface="Arial" panose="020B0604020202020204" pitchFamily="34" charset="0"/>
            <a:buChar char="•"/>
          </a:pPr>
          <a:endParaRPr lang="en-AU"/>
        </a:p>
        <a:p>
          <a:pPr marL="171450" lvl="0" indent="-171450">
            <a:buFont typeface="Arial" panose="020B0604020202020204" pitchFamily="34" charset="0"/>
            <a:buChar char="•"/>
          </a:pPr>
          <a:r>
            <a:rPr lang="en-AU"/>
            <a:t>Comparisons of  measures/outcomes across the jurisdictions workers’ compensation schemes should be made with caution due to the differences in design, coverage, definitions and processes.</a:t>
          </a:r>
        </a:p>
        <a:p>
          <a:pPr marL="171450" lvl="0" indent="-171450">
            <a:buFont typeface="Arial" panose="020B0604020202020204" pitchFamily="34" charset="0"/>
            <a:buChar char="•"/>
          </a:pPr>
          <a:endParaRPr lang="en-AU"/>
        </a:p>
        <a:p>
          <a:pPr marL="171450" lvl="0" indent="-171450">
            <a:buFont typeface="Arial" panose="020B0604020202020204" pitchFamily="34" charset="0"/>
            <a:buChar char="•"/>
          </a:pPr>
          <a:r>
            <a:rPr lang="en-AU"/>
            <a:t>Readers may find the </a:t>
          </a:r>
          <a:r>
            <a:rPr lang="en-AU" u="sng">
              <a:solidFill>
                <a:srgbClr val="0000FF"/>
              </a:solidFill>
            </a:rPr>
            <a:t>Comparison of workers’ compensation arrangements in Australia and New Zealand [Link 3]</a:t>
          </a:r>
          <a:r>
            <a:rPr lang="en-AU"/>
            <a:t> useful in comparing the differences in key aspects of each scheme. </a:t>
          </a:r>
        </a:p>
        <a:p>
          <a:pPr marL="171450" lvl="0" indent="-171450">
            <a:buFont typeface="Arial" panose="020B0604020202020204" pitchFamily="34" charset="0"/>
            <a:buChar char="•"/>
          </a:pPr>
          <a:endParaRPr lang="en-AU"/>
        </a:p>
        <a:p>
          <a:pPr marL="171450" lvl="0" indent="-171450">
            <a:buFont typeface="Arial" panose="020B0604020202020204" pitchFamily="34" charset="0"/>
            <a:buChar char="•"/>
          </a:pPr>
          <a:r>
            <a:rPr lang="en-AU"/>
            <a:t>Additionally, data in this publication may differ from jurisdictional annual reports due to the use of different definitions and the application of adjustment factors to aid in the comparability of data</a:t>
          </a:r>
        </a:p>
        <a:p>
          <a:pPr marL="171450" lvl="0" indent="-171450">
            <a:buFont typeface="Arial" panose="020B0604020202020204" pitchFamily="34" charset="0"/>
            <a:buChar char="•"/>
          </a:pPr>
          <a:endParaRPr lang="en-AU"/>
        </a:p>
        <a:p>
          <a:pPr marL="171450" lvl="0" indent="-171450">
            <a:buFont typeface="Arial" panose="020B0604020202020204" pitchFamily="34" charset="0"/>
            <a:buChar char="•"/>
          </a:pPr>
          <a:r>
            <a:rPr lang="en-AU"/>
            <a:t>The </a:t>
          </a:r>
          <a:r>
            <a:rPr lang="en-AU" sz="1100">
              <a:solidFill>
                <a:schemeClr val="dk1"/>
              </a:solidFill>
              <a:effectLst/>
              <a:latin typeface="+mn-lt"/>
              <a:ea typeface="+mn-ea"/>
              <a:cs typeface="+mn-cs"/>
            </a:rPr>
            <a:t>Jurisdictional Comparison</a:t>
          </a:r>
          <a:r>
            <a:rPr lang="en-AU" sz="1100" baseline="0">
              <a:solidFill>
                <a:schemeClr val="dk1"/>
              </a:solidFill>
              <a:effectLst/>
              <a:latin typeface="+mn-lt"/>
              <a:ea typeface="+mn-ea"/>
              <a:cs typeface="+mn-cs"/>
            </a:rPr>
            <a:t> data </a:t>
          </a:r>
          <a:r>
            <a:rPr lang="en-AU"/>
            <a:t>does not currently include information or data from other industry-specific regulators that have responsibilities with respect to WHS and workers’ compensation. These include national industry-based regulators with compliance and enforcement roles such as the National Heavy Vehicle Regulator, the National Rail Safety Regulator and the National Offshore Petroleum Safety and Environmental Management Authority, and other agencies with responsibility for industry-specific compensation claims. Further information on these regulators can be found on their respective websites.</a:t>
          </a:r>
        </a:p>
        <a:p>
          <a:pPr marL="171450" lvl="0" indent="-171450">
            <a:buFont typeface="Arial" panose="020B0604020202020204" pitchFamily="34" charset="0"/>
            <a:buChar char="•"/>
          </a:pPr>
          <a:endParaRPr lang="en-AU"/>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a:solidFill>
                <a:schemeClr val="dk1"/>
              </a:solidFill>
              <a:effectLst/>
              <a:latin typeface="+mn-lt"/>
              <a:ea typeface="+mn-ea"/>
              <a:cs typeface="+mn-cs"/>
            </a:rPr>
            <a:t>Previous editions of the CPM also included data on Workers’ Compensation expenditure (under the Workers’ compensation funding – assets, liabilities and expenditure section) and scenarios that illustrated the differences in entitlement levels across jurisdictions (under the Entitlements under workers’ compensation section). This information will be moved to the Comparison of workers’ compensation arrangements in Australia and New Zealand which provides information biennially about workers’ compensation arrangements and the differences between schemes in Australia and New Zealand. Previous editions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also used to provide data on WHS in New Zealand and the New Zealand workers'</a:t>
          </a:r>
          <a:r>
            <a:rPr lang="en-AU" sz="1100" baseline="0">
              <a:solidFill>
                <a:schemeClr val="dk1"/>
              </a:solidFill>
              <a:effectLst/>
              <a:latin typeface="+mn-lt"/>
              <a:ea typeface="+mn-ea"/>
              <a:cs typeface="+mn-cs"/>
            </a:rPr>
            <a:t> compensation scheme</a:t>
          </a:r>
          <a:r>
            <a:rPr lang="en-AU" sz="1100">
              <a:solidFill>
                <a:schemeClr val="dk1"/>
              </a:solidFill>
              <a:effectLst/>
              <a:latin typeface="+mn-lt"/>
              <a:ea typeface="+mn-ea"/>
              <a:cs typeface="+mn-cs"/>
            </a:rPr>
            <a:t>.</a:t>
          </a:r>
          <a:r>
            <a:rPr lang="en-AU" sz="1100" baseline="0">
              <a:solidFill>
                <a:schemeClr val="dk1"/>
              </a:solidFill>
              <a:effectLst/>
              <a:latin typeface="+mn-lt"/>
              <a:ea typeface="+mn-ea"/>
              <a:cs typeface="+mn-cs"/>
            </a:rPr>
            <a:t>   Information about the New Zealand system is available on the WorkSafe New Zealand website and via its Data Centre.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AU"/>
        </a:p>
        <a:p>
          <a:r>
            <a:rPr lang="en-AU" sz="1100" b="1" i="0">
              <a:solidFill>
                <a:schemeClr val="dk1"/>
              </a:solidFill>
              <a:effectLst/>
              <a:latin typeface="+mn-lt"/>
              <a:ea typeface="+mn-ea"/>
              <a:cs typeface="+mn-cs"/>
            </a:rPr>
            <a:t>Specific</a:t>
          </a:r>
          <a:r>
            <a:rPr lang="en-AU" sz="1100" b="1" i="0" baseline="0">
              <a:solidFill>
                <a:schemeClr val="dk1"/>
              </a:solidFill>
              <a:effectLst/>
              <a:latin typeface="+mn-lt"/>
              <a:ea typeface="+mn-ea"/>
              <a:cs typeface="+mn-cs"/>
            </a:rPr>
            <a:t> tables:</a:t>
          </a:r>
          <a:endParaRPr lang="en-AU" sz="1100" b="1" i="0">
            <a:solidFill>
              <a:schemeClr val="dk1"/>
            </a:solidFill>
            <a:effectLst/>
            <a:latin typeface="+mn-lt"/>
            <a:ea typeface="+mn-ea"/>
            <a:cs typeface="+mn-cs"/>
          </a:endParaRPr>
        </a:p>
        <a:p>
          <a:r>
            <a:rPr lang="en-AU" sz="1100">
              <a:solidFill>
                <a:schemeClr val="dk1"/>
              </a:solidFill>
              <a:effectLst/>
              <a:latin typeface="+mn-lt"/>
              <a:ea typeface="+mn-ea"/>
              <a:cs typeface="+mn-cs"/>
            </a:rPr>
            <a:t>Please see the below ‘Description and Notes’ section for information regarding each individual table.</a:t>
          </a:r>
        </a:p>
        <a:p>
          <a:pPr marL="628650" lvl="1" indent="-171450">
            <a:buFont typeface="Courier New" panose="02070309020205020404" pitchFamily="49" charset="0"/>
            <a:buChar char="o"/>
          </a:pPr>
          <a:endParaRPr lang="en-AU" sz="1100">
            <a:solidFill>
              <a:schemeClr val="dk1"/>
            </a:solidFill>
            <a:effectLst/>
            <a:latin typeface="+mn-lt"/>
            <a:ea typeface="+mn-ea"/>
            <a:cs typeface="+mn-cs"/>
          </a:endParaRPr>
        </a:p>
        <a:p>
          <a:pPr marL="628650" lvl="1" indent="-171450">
            <a:buFont typeface="Courier New" panose="02070309020205020404" pitchFamily="49" charset="0"/>
            <a:buChar char="o"/>
          </a:pPr>
          <a:endParaRPr lang="en-AU" sz="1100">
            <a:solidFill>
              <a:schemeClr val="dk1"/>
            </a:solidFill>
            <a:effectLst/>
            <a:latin typeface="+mn-lt"/>
            <a:ea typeface="+mn-ea"/>
            <a:cs typeface="+mn-cs"/>
          </a:endParaRPr>
        </a:p>
      </xdr:txBody>
    </xdr:sp>
    <xdr:clientData/>
  </xdr:twoCellAnchor>
  <xdr:twoCellAnchor editAs="oneCell">
    <xdr:from>
      <xdr:col>2</xdr:col>
      <xdr:colOff>67237</xdr:colOff>
      <xdr:row>1</xdr:row>
      <xdr:rowOff>80918</xdr:rowOff>
    </xdr:from>
    <xdr:to>
      <xdr:col>2</xdr:col>
      <xdr:colOff>4808354</xdr:colOff>
      <xdr:row>4</xdr:row>
      <xdr:rowOff>151408</xdr:rowOff>
    </xdr:to>
    <xdr:pic>
      <xdr:nvPicPr>
        <xdr:cNvPr id="3" name="Picture 2">
          <a:extLst>
            <a:ext uri="{FF2B5EF4-FFF2-40B4-BE49-F238E27FC236}">
              <a16:creationId xmlns:a16="http://schemas.microsoft.com/office/drawing/2014/main" id="{444D0083-FAC3-4ECE-B43C-13EEAB7A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96472" y="338653"/>
          <a:ext cx="4744927" cy="653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368055552" createdVersion="8" refreshedVersion="8" minRefreshableVersion="3" recordCount="0" supportSubquery="1" supportAdvancedDrill="1" xr:uid="{CB52CEDE-1D47-4BF7-AB7C-D2142B1FCDBC}">
  <cacheSource type="external" connectionId="1"/>
  <cacheFields count="4">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Measures].[Indicator_11]" caption="Indicator_11" numFmtId="0" hierarchy="409" level="32767"/>
    <cacheField name="[dim_ANZSIC_3digit].[ANZSIC_1digit].[ANZSIC_1digit]" caption="ANZSIC_1digit" numFmtId="0" hierarchy="13"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Jurisdiction].[Jurisdiction_Abr_alt1].[Jurisdiction_Abr_alt1]" caption="Jurisdiction_Abr_alt1" numFmtId="0" hierarchy="83" level="1">
      <sharedItems count="9">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3"/>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0"/>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oneField="1">
      <fieldsUsage count="1">
        <fieldUsage x="1"/>
      </fieldsUsage>
    </cacheHierarchy>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384722225" createdVersion="8" refreshedVersion="8" minRefreshableVersion="3" recordCount="0" supportSubquery="1" supportAdvancedDrill="1" xr:uid="{EDC4E92C-4E3C-4A40-B7E4-B429869B6407}">
  <cacheSource type="external" connectionId="1"/>
  <cacheFields count="4">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Measures].[Indicator_10a]" caption="Indicator_10a" numFmtId="0" hierarchy="407" level="32767"/>
    <cacheField name="[dim_Mechanism].[Major_Group_Title].[Major_Group_Title]" caption="Major_Group_Title" numFmtId="0" hierarchy="91" level="1">
      <sharedItems count="10">
        <s v="[dim_Mechanism].[Major_Group_Title].&amp;[Falls, trips and slips of a person]" c="Falls, trips and slips of a person"/>
        <s v="[dim_Mechanism].[Major_Group_Title].&amp;[Hitting objects with a part of the body]" c="Hitting objects with a part of the body"/>
        <s v="[dim_Mechanism].[Major_Group_Title].&amp;[Being hit by moving objects]" c="Being hit by moving objects"/>
        <s v="[dim_Mechanism].[Major_Group_Title].&amp;[Sound and pressure]" c="Sound and pressure"/>
        <s v="[dim_Mechanism].[Major_Group_Title].&amp;[Body stressing]" c="Body stressing"/>
        <s v="[dim_Mechanism].[Major_Group_Title].&amp;[Heat, electricity and other environmental factors]" c="Heat, electricity and other environmental factors"/>
        <s v="[dim_Mechanism].[Major_Group_Title].&amp;[Chemicals and other substances]" c="Chemicals and other substances"/>
        <s v="[dim_Mechanism].[Major_Group_Title].&amp;[Biological factors]" c="Biological factors"/>
        <s v="[dim_Mechanism].[Major_Group_Title].&amp;[Mental stress]" c="Mental stress"/>
        <s v="[dim_Mechanism].[Major_Group_Title].&amp;[Vehicle incidents and other]" c="Vehicle incidents and other"/>
      </sharedItems>
    </cacheField>
    <cacheField name="[dim_Jurisdiction].[Jurisdiction_Abr_alt1].[Jurisdiction_Abr_alt1]" caption="Jurisdiction_Abr_alt1" numFmtId="0" hierarchy="83" level="1">
      <sharedItems count="10">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 v="[dim_Jurisdiction].[Jurisdiction_Abr_alt1].&amp;[Seacare]" c="Seacare"/>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3"/>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2" memberValueDatatype="130" unbalanced="0">
      <fieldsUsage count="2">
        <fieldUsage x="-1"/>
        <fieldUsage x="2"/>
      </fieldsUsage>
    </cacheHierarchy>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0"/>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oneField="1">
      <fieldsUsage count="1">
        <fieldUsage x="1"/>
      </fieldsUsage>
    </cacheHierarchy>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400462966" createdVersion="8" refreshedVersion="8" minRefreshableVersion="3" recordCount="0" supportSubquery="1" supportAdvancedDrill="1" xr:uid="{1DA777C1-666B-4B7F-ACFE-CF05B15D5786}">
  <cacheSource type="external" connectionId="1"/>
  <cacheFields count="3">
    <cacheField name="[Measures].[Indicator__1a]" caption="Indicator__1a" numFmtId="0" hierarchy="398" level="32767"/>
    <cacheField name="[dim_Jurisdiction].[Jurisdiction_Abr_alt1].[Jurisdiction_Abr_alt1]" caption="Jurisdiction_Abr_alt1" numFmtId="0" hierarchy="83" level="1">
      <sharedItems count="9">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haredItems>
    </cacheField>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1"/>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2"/>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oneField="1">
      <fieldsUsage count="1">
        <fieldUsage x="0"/>
      </fieldsUsage>
    </cacheHierarchy>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415972223" createdVersion="8" refreshedVersion="8" minRefreshableVersion="3" recordCount="0" supportSubquery="1" supportAdvancedDrill="1" xr:uid="{87D89CBD-65A3-44AC-8F36-435EFBDC45F5}">
  <cacheSource type="external" connectionId="1"/>
  <cacheFields count="3">
    <cacheField name="[dim_Jurisdiction].[Jurisdiction_Abr_alt1].[Jurisdiction_Abr_alt1]" caption="Jurisdiction_Abr_alt1" numFmtId="0" hierarchy="83" level="1">
      <sharedItems count="9">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haredItems>
    </cacheField>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Measures].[Indicator__2a]" caption="Indicator__2a" numFmtId="0" hierarchy="399"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0"/>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1"/>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oneField="1">
      <fieldsUsage count="1">
        <fieldUsage x="2"/>
      </fieldsUsage>
    </cacheHierarchy>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431365741" createdVersion="8" refreshedVersion="8" minRefreshableVersion="3" recordCount="0" supportSubquery="1" supportAdvancedDrill="1" xr:uid="{150FF054-A8CB-456A-8F3E-F3DF90BD54AA}">
  <cacheSource type="external" connectionId="1"/>
  <cacheFields count="3">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Measures].[Indicator__8a]" caption="Indicator__8a" numFmtId="0" hierarchy="406" level="32767"/>
    <cacheField name="[dim_Jurisdiction].[Jurisdiction_Abr_alt1].[Jurisdiction_Abr_alt1]" caption="Jurisdiction_Abr_alt1" numFmtId="0" hierarchy="83" level="1">
      <sharedItems count="10">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 v="[dim_Jurisdiction].[Jurisdiction_Abr_alt1].&amp;[Seacare]" c="Seacare"/>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2"/>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0"/>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oneField="1">
      <fieldsUsage count="1">
        <fieldUsage x="1"/>
      </fieldsUsage>
    </cacheHierarchy>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447337966" createdVersion="8" refreshedVersion="8" minRefreshableVersion="3" recordCount="0" supportSubquery="1" supportAdvancedDrill="1" xr:uid="{342042EF-94EC-41AA-ACEC-7A2E67CC3FE6}">
  <cacheSource type="external" connectionId="1"/>
  <cacheFields count="5">
    <cacheField name="[dim_Jurisdiction].[Jurisdiction_Abr_alt1].[Jurisdiction_Abr_alt1]" caption="Jurisdiction_Abr_alt1" numFmtId="0" hierarchy="83" level="1">
      <sharedItems count="10">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 v="[dim_Jurisdiction].[Jurisdiction_Abr_alt1].&amp;[Seacare]" c="Seacare"/>
      </sharedItems>
    </cacheField>
    <cacheField name="[dim_year].[Year (NDS Financial year format)].[Year (NDS Financial year format)]" caption="Year (NDS Financial year format)" numFmtId="0" hierarchy="119" level="1">
      <sharedItems count="5">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haredItems>
    </cacheField>
    <cacheField name="[Measures].[Indicator__6_Measure]" caption="Indicator__6_Measure" numFmtId="0" hierarchy="437" level="32767"/>
    <cacheField name="[dim_Indicator6_Groups].[Duration_Group_Label].[Duration_Group_Label]" caption="Duration_Group_Label" numFmtId="0" hierarchy="77" level="1">
      <sharedItems count="5">
        <s v="[dim_Indicator6_Groups].[Duration_Group_Label].&amp;[Less than 6 weeks]" c="Less than 6 weeks"/>
        <s v="[dim_Indicator6_Groups].[Duration_Group_Label].&amp;[6 weeks or more]" c="6 weeks or more"/>
        <s v="[dim_Indicator6_Groups].[Duration_Group_Label].&amp;[12 weeks or more]" c="12 weeks or more"/>
        <s v="[dim_Indicator6_Groups].[Duration_Group_Label].&amp;[26 weeks or more]" c="26 weeks or more"/>
        <s v="[dim_Indicator6_Groups].[Duration_Group_Label].&amp;[52 weeks or more]" c="52 weeks or more"/>
      </sharedItems>
    </cacheField>
    <cacheField name="[dim_year].[Is_Preliminary].[Is_Preliminary]" caption="Is_Preliminary" numFmtId="0" hierarchy="117" level="1">
      <sharedItems containsSemiMixedTypes="0" containsString="0"/>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2" memberValueDatatype="130" unbalanced="0">
      <fieldsUsage count="2">
        <fieldUsage x="-1"/>
        <fieldUsage x="3"/>
      </fieldsUsage>
    </cacheHierarchy>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0"/>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2" memberValueDatatype="11" unbalanced="0">
      <fieldsUsage count="2">
        <fieldUsage x="-1"/>
        <fieldUsage x="4"/>
      </fieldsUsage>
    </cacheHierarchy>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1"/>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oneField="1">
      <fieldsUsage count="1">
        <fieldUsage x="2"/>
      </fieldsUsage>
    </cacheHierarchy>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46354167" createdVersion="8" refreshedVersion="8" minRefreshableVersion="3" recordCount="0" supportSubquery="1" supportAdvancedDrill="1" xr:uid="{9D5D08AD-2C9F-40C0-81D0-1A11AAD6FAA9}">
  <cacheSource type="external" connectionId="1"/>
  <cacheFields count="3">
    <cacheField name="[dim_Jurisdiction].[Jurisdiction_Abr_alt1].[Jurisdiction_Abr_alt1]" caption="Jurisdiction_Abr_alt1" numFmtId="0" hierarchy="83" level="1">
      <sharedItems count="9">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haredItems>
    </cacheField>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Measures].[Indicator__3a]" caption="Indicator__3a" numFmtId="0" hierarchy="400"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0"/>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1"/>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oneField="1">
      <fieldsUsage count="1">
        <fieldUsage x="2"/>
      </fieldsUsage>
    </cacheHierarchy>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478703703" createdVersion="8" refreshedVersion="8" minRefreshableVersion="3" recordCount="0" supportSubquery="1" supportAdvancedDrill="1" xr:uid="{60BE3C27-7376-4F5C-842A-FD7F0046CCA8}">
  <cacheSource type="external" connectionId="1"/>
  <cacheFields count="3">
    <cacheField name="[dim_Jurisdiction].[Jurisdiction_Abr_alt1].[Jurisdiction_Abr_alt1]" caption="Jurisdiction_Abr_alt1" numFmtId="0" hierarchy="83" level="1">
      <sharedItems count="9">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haredItems>
    </cacheField>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Measures].[Indicator__4a]" caption="Indicator__4a" numFmtId="0" hierarchy="401"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0"/>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1"/>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oneField="1">
      <fieldsUsage count="1">
        <fieldUsage x="2"/>
      </fieldsUsage>
    </cacheHierarchy>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494097221" createdVersion="8" refreshedVersion="8" minRefreshableVersion="3" recordCount="0" supportSubquery="1" supportAdvancedDrill="1" xr:uid="{BED19BD1-DEBE-47F9-8662-29F44863D26E}">
  <cacheSource type="external" connectionId="1"/>
  <cacheFields count="3">
    <cacheField name="[dim_Jurisdiction].[Jurisdiction_Abr_alt1].[Jurisdiction_Abr_alt1]" caption="Jurisdiction_Abr_alt1" numFmtId="0" hierarchy="83" level="1">
      <sharedItems count="9">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haredItems>
    </cacheField>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Measures].[Indicator__5a]" caption="Indicator__5a" numFmtId="0" hierarchy="402"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0"/>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1"/>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oneField="1">
      <fieldsUsage count="1">
        <fieldUsage x="2"/>
      </fieldsUsage>
    </cacheHierarchy>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509606485" createdVersion="8" refreshedVersion="8" minRefreshableVersion="3" recordCount="0" supportSubquery="1" supportAdvancedDrill="1" xr:uid="{227DF8CD-D7C1-4A4B-AD2B-E93C312B7B5E}">
  <cacheSource type="external" connectionId="1"/>
  <cacheFields count="3">
    <cacheField name="[dim_Jurisdiction].[Jurisdiction_Abr_alt1].[Jurisdiction_Abr_alt1]" caption="Jurisdiction_Abr_alt1" numFmtId="0" hierarchy="83" level="1">
      <sharedItems count="9">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haredItems>
    </cacheField>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Measures].[Indicator__5b]" caption="Indicator__5b" numFmtId="0" hierarchy="403"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0"/>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1"/>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oneField="1">
      <fieldsUsage count="1">
        <fieldUsage x="2"/>
      </fieldsUsage>
    </cacheHierarchy>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527430558" createdVersion="8" refreshedVersion="8" minRefreshableVersion="3" recordCount="0" supportSubquery="1" supportAdvancedDrill="1" xr:uid="{056C0C5A-001A-4AF0-8EC3-8381FE8EC73C}">
  <cacheSource type="external" connectionId="1"/>
  <cacheFields count="3">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dim_State].[State_Abr].[State_Abr]" caption="State_Abr" numFmtId="0" hierarchy="112" level="1">
      <sharedItems count="8">
        <s v="[dim_State].[State_Abr].&amp;[NSW]" c="NSW"/>
        <s v="[dim_State].[State_Abr].&amp;[VIC]" c="VIC"/>
        <s v="[dim_State].[State_Abr].&amp;[QLD]" c="QLD"/>
        <s v="[dim_State].[State_Abr].&amp;[SA]" c="SA"/>
        <s v="[dim_State].[State_Abr].&amp;[WA]" c="WA"/>
        <s v="[dim_State].[State_Abr].&amp;[TAS]" c="TAS"/>
        <s v="[dim_State].[State_Abr].&amp;[NT]" c="NT"/>
        <s v="[dim_State].[State_Abr].&amp;[ACT]" c="ACT"/>
      </sharedItems>
    </cacheField>
    <cacheField name="[Measures].[Indicator__7a]" caption="Indicator__7a" numFmtId="0" hierarchy="404"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2" memberValueDatatype="130" unbalanced="0">
      <fieldsUsage count="2">
        <fieldUsage x="-1"/>
        <fieldUsage x="1"/>
      </fieldsUsage>
    </cacheHierarchy>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0"/>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oneField="1">
      <fieldsUsage count="1">
        <fieldUsage x="2"/>
      </fieldsUsage>
    </cacheHierarchy>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542824076" createdVersion="8" refreshedVersion="8" minRefreshableVersion="3" recordCount="0" supportSubquery="1" supportAdvancedDrill="1" xr:uid="{139BDAE3-A4B5-477B-BBB1-CC21A7B4366F}">
  <cacheSource type="external" connectionId="1"/>
  <cacheFields count="3">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dim_State].[State_Abr].[State_Abr]" caption="State_Abr" numFmtId="0" hierarchy="112" level="1">
      <sharedItems count="8">
        <s v="[dim_State].[State_Abr].&amp;[NSW]" c="NSW"/>
        <s v="[dim_State].[State_Abr].&amp;[VIC]" c="VIC"/>
        <s v="[dim_State].[State_Abr].&amp;[QLD]" c="QLD"/>
        <s v="[dim_State].[State_Abr].&amp;[SA]" c="SA"/>
        <s v="[dim_State].[State_Abr].&amp;[WA]" c="WA"/>
        <s v="[dim_State].[State_Abr].&amp;[TAS]" c="TAS"/>
        <s v="[dim_State].[State_Abr].&amp;[NT]" c="NT"/>
        <s v="[dim_State].[State_Abr].&amp;[ACT]" c="ACT"/>
      </sharedItems>
    </cacheField>
    <cacheField name="[Measures].[Indicator__7b]" caption="Indicator__7b" numFmtId="0" hierarchy="405"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2" memberValueDatatype="130" unbalanced="0">
      <fieldsUsage count="2">
        <fieldUsage x="-1"/>
        <fieldUsage x="1"/>
      </fieldsUsage>
    </cacheHierarchy>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0"/>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oneField="1">
      <fieldsUsage count="1">
        <fieldUsage x="2"/>
      </fieldsUsage>
    </cacheHierarchy>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558796295" createdVersion="8" refreshedVersion="8" minRefreshableVersion="3" recordCount="0" supportSubquery="1" supportAdvancedDrill="1" xr:uid="{E27F2E78-A39D-4F6D-8CE1-5427E7D2779C}">
  <cacheSource type="external" connectionId="1"/>
  <cacheFields count="3">
    <cacheField name="[dim_Indicator_Locations].[Indicator_Abr].[Indicator_Abr]" caption="Indicator_Abr" numFmtId="0" hierarchy="65" level="1">
      <sharedItems count="6">
        <s v="[dim_Indicator_Locations].[Indicator_Abr].&amp;[NSW]" c="NSW"/>
        <s v="[dim_Indicator_Locations].[Indicator_Abr].&amp;[VIC]" c="VIC"/>
        <s v="[dim_Indicator_Locations].[Indicator_Abr].&amp;[QLD]" c="QLD"/>
        <s v="[dim_Indicator_Locations].[Indicator_Abr].&amp;[SA]" c="SA"/>
        <s v="[dim_Indicator_Locations].[Indicator_Abr].&amp;[Aus Gov]" c="Aus Gov"/>
        <s v="[dim_Indicator_Locations].[Indicator_Abr].&amp;[AUST]" c="AUST"/>
      </sharedItems>
    </cacheField>
    <cacheField name="[Measures].[Indicator_18]" caption="Indicator_18" numFmtId="0" hierarchy="548"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oneField="1">
      <fieldsUsage count="1">
        <fieldUsage x="1"/>
      </fieldsUsage>
    </cacheHierarchy>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574999998" createdVersion="8" refreshedVersion="8" minRefreshableVersion="3" recordCount="0" supportSubquery="1" supportAdvancedDrill="1" xr:uid="{EA11E309-2A18-443C-8D58-2AA55B2ABB7C}">
  <cacheSource type="external" connectionId="1"/>
  <cacheFields count="3">
    <cacheField name="[dim_Indicator_Locations].[Indicator_Abr].[Indicator_Abr]" caption="Indicator_Abr" numFmtId="0" hierarchy="65" level="1">
      <sharedItems count="4">
        <s v="[dim_Indicator_Locations].[Indicator_Abr].&amp;[WA]" c="WA"/>
        <s v="[dim_Indicator_Locations].[Indicator_Abr].&amp;[TAS]" c="TAS"/>
        <s v="[dim_Indicator_Locations].[Indicator_Abr].&amp;[NT]" c="NT"/>
        <s v="[dim_Indicator_Locations].[Indicator_Abr].&amp;[AUST]" c="AUST"/>
      </sharedItems>
    </cacheField>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 name="[Measures].[Indicator_19]" caption="Indicator_19" numFmtId="0" hierarchy="552"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oneField="1">
      <fieldsUsage count="1">
        <fieldUsage x="2"/>
      </fieldsUsage>
    </cacheHierarchy>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590856485" createdVersion="8" refreshedVersion="8" minRefreshableVersion="3" recordCount="0" supportSubquery="1" supportAdvancedDrill="1" xr:uid="{EB0CD9FA-0038-4125-AD84-984A284948DF}">
  <cacheSource type="external" connectionId="1"/>
  <cacheFields count="3">
    <cacheField name="[dim_Indicator_Locations].[Indicator_Abr].[Indicator_Abr]" caption="Indicator_Abr" numFmtId="0" hierarchy="65" level="1">
      <sharedItems count="10">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us Gov]" c="Aus Gov"/>
        <s v="[dim_Indicator_Locations].[Indicator_Abr].&amp;[Seacare]" c="Seacare"/>
        <s v="[dim_Indicator_Locations].[Indicator_Abr].&amp;[AUST]" c="AUST"/>
      </sharedItems>
    </cacheField>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 name="[Measures].[Indicator_22]" caption="Indicator_22" numFmtId="0" hierarchy="498"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oneField="1">
      <fieldsUsage count="1">
        <fieldUsage x="2"/>
      </fieldsUsage>
    </cacheHierarchy>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608101851" createdVersion="8" refreshedVersion="8" minRefreshableVersion="3" recordCount="0" supportSubquery="1" supportAdvancedDrill="1" xr:uid="{40633A06-4E6B-4C5A-88BC-9ED8FF7AA01E}">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a_a]" caption="Indicator_12a_a" numFmtId="0" hierarchy="482"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oneField="1">
      <fieldsUsage count="1">
        <fieldUsage x="1"/>
      </fieldsUsage>
    </cacheHierarchy>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625462962" createdVersion="8" refreshedVersion="8" minRefreshableVersion="3" recordCount="0" supportSubquery="1" supportAdvancedDrill="1" xr:uid="{EC9EEA38-3DFE-4684-BD1C-E62398B2EC9F}">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a_b]" caption="Indicator_12a_b" numFmtId="0" hierarchy="483"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oneField="1">
      <fieldsUsage count="1">
        <fieldUsage x="1"/>
      </fieldsUsage>
    </cacheHierarchy>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641435188" createdVersion="8" refreshedVersion="8" minRefreshableVersion="3" recordCount="0" supportSubquery="1" supportAdvancedDrill="1" xr:uid="{4E68FB27-AA8C-4BBD-9155-7E75EC8E617D}">
  <cacheSource type="external" connectionId="1"/>
  <cacheFields count="3">
    <cacheField name="[dim_Indicator_Locations].[Indicator_Abr].[Indicator_Abr]" caption="Indicator_Abr" numFmtId="0" hierarchy="65" level="1">
      <sharedItems count="10">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AUST]" c="AUST"/>
      </sharedItems>
    </cacheField>
    <cacheField name="[Measures].[Indicator_12a_c]" caption="Indicator_12a_c" numFmtId="0" hierarchy="484"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oneField="1">
      <fieldsUsage count="1">
        <fieldUsage x="1"/>
      </fieldsUsage>
    </cacheHierarchy>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656365744" createdVersion="8" refreshedVersion="8" minRefreshableVersion="3" recordCount="0" supportSubquery="1" supportAdvancedDrill="1" xr:uid="{826B3A90-DA66-4915-9A7F-45B6B85DE7D5}">
  <cacheSource type="external" connectionId="1"/>
  <cacheFields count="3">
    <cacheField name="[dim_Indicator_Locations].[Indicator_Abr].[Indicator_Abr]" caption="Indicator_Abr" numFmtId="0" hierarchy="65" level="1">
      <sharedItems count="9">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Aus Gov]" c="Aus Gov"/>
        <s v="[dim_Indicator_Locations].[Indicator_Abr].&amp;[Seacare]" c="Seacare"/>
        <s v="[dim_Indicator_Locations].[Indicator_Abr].&amp;[AUST]" c="AUST"/>
      </sharedItems>
    </cacheField>
    <cacheField name="[Measures].[Indicator_12a_d]" caption="Indicator_12a_d" numFmtId="0" hierarchy="485"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oneField="1">
      <fieldsUsage count="1">
        <fieldUsage x="1"/>
      </fieldsUsage>
    </cacheHierarchy>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672569447" createdVersion="8" refreshedVersion="8" minRefreshableVersion="3" recordCount="0" supportSubquery="1" supportAdvancedDrill="1" xr:uid="{8A4F302C-9F1F-4A00-BB92-4C5CA57635B9}">
  <cacheSource type="external" connectionId="1"/>
  <cacheFields count="3">
    <cacheField name="[dim_Indicator_Locations].[Indicator_Abr].[Indicator_Abr]" caption="Indicator_Abr" numFmtId="0" hierarchy="65" level="1">
      <sharedItems count="8">
        <s v="[dim_Indicator_Locations].[Indicator_Abr].&amp;[NSW]" c="NSW"/>
        <s v="[dim_Indicator_Locations].[Indicator_Abr].&amp;[VIC]" c="VIC"/>
        <s v="[dim_Indicator_Locations].[Indicator_Abr].&amp;[QLD]" c="QLD"/>
        <s v="[dim_Indicator_Locations].[Indicator_Abr].&amp;[SA]" c="SA"/>
        <s v="[dim_Indicator_Locations].[Indicator_Abr].&amp;[TAS]" c="TAS"/>
        <s v="[dim_Indicator_Locations].[Indicator_Abr].&amp;[NT]" c="NT"/>
        <s v="[dim_Indicator_Locations].[Indicator_Abr].&amp;[ACT]" c="ACT"/>
        <s v="[dim_Indicator_Locations].[Indicator_Abr].&amp;[AUST]" c="AUST"/>
      </sharedItems>
    </cacheField>
    <cacheField name="[Measures].[Indicator_12c_a]" caption="Indicator_12c_a" numFmtId="0" hierarchy="489"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oneField="1">
      <fieldsUsage count="1">
        <fieldUsage x="1"/>
      </fieldsUsage>
    </cacheHierarchy>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688310188" createdVersion="8" refreshedVersion="8" minRefreshableVersion="3" recordCount="0" supportSubquery="1" supportAdvancedDrill="1" xr:uid="{06F5FF01-0D68-4946-B77B-2697DA8B70A0}">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d_b]" caption="Indicator_12d_b" numFmtId="0" hierarchy="494"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oneField="1">
      <fieldsUsage count="1">
        <fieldUsage x="1"/>
      </fieldsUsage>
    </cacheHierarchy>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703819445" createdVersion="8" refreshedVersion="8" minRefreshableVersion="3" recordCount="0" supportSubquery="1" supportAdvancedDrill="1" xr:uid="{9DB2C026-9080-4233-9A52-582093BDF54A}">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d_a]" caption="Indicator_12d_a" numFmtId="0" hierarchy="493"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oneField="1">
      <fieldsUsage count="1">
        <fieldUsage x="1"/>
      </fieldsUsage>
    </cacheHierarchy>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720023148" createdVersion="8" refreshedVersion="8" minRefreshableVersion="3" recordCount="0" supportSubquery="1" supportAdvancedDrill="1" xr:uid="{4AD08872-157D-43A2-9C44-C487C36A6577}">
  <cacheSource type="external" connectionId="1"/>
  <cacheFields count="3">
    <cacheField name="[dim_Indicator_Locations].[Indicator_Abr].[Indicator_Abr]" caption="Indicator_Abr" numFmtId="0" hierarchy="65" level="1">
      <sharedItems count="10">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AUST]" c="AUST"/>
      </sharedItems>
    </cacheField>
    <cacheField name="[Measures].[Indicator_12c_d]" caption="Indicator_12c_d" numFmtId="0" hierarchy="492"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oneField="1">
      <fieldsUsage count="1">
        <fieldUsage x="1"/>
      </fieldsUsage>
    </cacheHierarchy>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735763889" createdVersion="8" refreshedVersion="8" minRefreshableVersion="3" recordCount="0" supportSubquery="1" supportAdvancedDrill="1" xr:uid="{6AC0C268-5256-4BCD-9770-46BD2DF36956}">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c_c]" caption="Indicator_12c_c" numFmtId="0" hierarchy="491"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oneField="1">
      <fieldsUsage count="1">
        <fieldUsage x="1"/>
      </fieldsUsage>
    </cacheHierarchy>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751157407" createdVersion="8" refreshedVersion="8" minRefreshableVersion="3" recordCount="0" supportSubquery="1" supportAdvancedDrill="1" xr:uid="{D77AE6CB-6B63-48EC-9C43-A5E6ADA871C0}">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c_b]" caption="Indicator_12c_b" numFmtId="0" hierarchy="490"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oneField="1">
      <fieldsUsage count="1">
        <fieldUsage x="1"/>
      </fieldsUsage>
    </cacheHierarchy>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767476849" createdVersion="8" refreshedVersion="8" minRefreshableVersion="3" recordCount="0" supportSubquery="1" supportAdvancedDrill="1" xr:uid="{3039B184-A10B-46E7-9CB5-C08E71E323A8}">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d_c]" caption="Indicator_12d_c" numFmtId="0" hierarchy="495"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oneField="1">
      <fieldsUsage count="1">
        <fieldUsage x="1"/>
      </fieldsUsage>
    </cacheHierarchy>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783796298" createdVersion="8" refreshedVersion="8" minRefreshableVersion="3" recordCount="0" supportSubquery="1" supportAdvancedDrill="1" xr:uid="{72E8A2DF-BCA4-4AFD-94EA-CD0BA827D48F}">
  <cacheSource type="external" connectionId="1"/>
  <cacheFields count="4">
    <cacheField name="[dim_Indicator_info].[Download_Table_Reference].[Download_Table_Reference]" caption="Download_Table_Reference" numFmtId="0" hierarchy="54" level="1">
      <sharedItems count="32">
        <s v="[dim_Indicator_info].[Download_Table_Reference].&amp;[Table 1.1.]" c="Table 1.1."/>
        <s v="[dim_Indicator_info].[Download_Table_Reference].&amp;[Table 1.2.]" c="Table 1.2."/>
        <s v="[dim_Indicator_info].[Download_Table_Reference].&amp;[Table 1.3.]" c="Table 1.3."/>
        <s v="[dim_Indicator_info].[Download_Table_Reference].&amp;[Table 1.4.]" c="Table 1.4."/>
        <s v="[dim_Indicator_info].[Download_Table_Reference].&amp;[Table 1.5.]" c="Table 1.5."/>
        <s v="[dim_Indicator_info].[Download_Table_Reference].&amp;[Table 1.6.]" c="Table 1.6."/>
        <s v="[dim_Indicator_info].[Download_Table_Reference].&amp;[Table 1.7.]" c="Table 1.7."/>
        <s v="[dim_Indicator_info].[Download_Table_Reference].&amp;[Table 1.8.]" c="Table 1.8."/>
        <s v="[dim_Indicator_info].[Download_Table_Reference].&amp;[Table 1.9.]" c="Table 1.9."/>
        <s v="[dim_Indicator_info].[Download_Table_Reference].&amp;[Table 1.10.]" c="Table 1.10."/>
        <s v="[dim_Indicator_info].[Download_Table_Reference].&amp;[Table 1.11.]" c="Table 1.11."/>
        <s v="[dim_Indicator_info].[Download_Table_Reference].&amp;[Table 1.12.]" c="Table 1.12."/>
        <s v="[dim_Indicator_info].[Download_Table_Reference].&amp;[Table 2.1.]" c="Table 2.1."/>
        <s v="[dim_Indicator_info].[Download_Table_Reference].&amp;[Table 2.2.]" c="Table 2.2."/>
        <s v="[dim_Indicator_info].[Download_Table_Reference].&amp;[Table 2.3.]" c="Table 2.3."/>
        <s v="[dim_Indicator_info].[Download_Table_Reference].&amp;[Table 2.4.]" c="Table 2.4."/>
        <s v="[dim_Indicator_info].[Download_Table_Reference].&amp;[Table 2.5.]" c="Table 2.5."/>
        <s v="[dim_Indicator_info].[Download_Table_Reference].&amp;[Table 2.6.]" c="Table 2.6."/>
        <s v="[dim_Indicator_info].[Download_Table_Reference].&amp;[Table 2.7.]" c="Table 2.7."/>
        <s v="[dim_Indicator_info].[Download_Table_Reference].&amp;[Table 2.9.]" c="Table 2.9."/>
        <s v="[dim_Indicator_info].[Download_Table_Reference].&amp;[Table 2.10.]" c="Table 2.10."/>
        <s v="[dim_Indicator_info].[Download_Table_Reference].&amp;[Table 2.8.]" c="Table 2.8."/>
        <s v="[dim_Indicator_info].[Download_Table_Reference].&amp;[Table 2.11.]" c="Table 2.11."/>
        <s v="[dim_Indicator_info].[Download_Table_Reference].&amp;[Table 2.14.]" c="Table 2.14."/>
        <s v="[dim_Indicator_info].[Download_Table_Reference].&amp;[Table 2.12.]" c="Table 2.12."/>
        <s v="[dim_Indicator_info].[Download_Table_Reference].&amp;[Table 2.13.]" c="Table 2.13."/>
        <s v="[dim_Indicator_info].[Download_Table_Reference].&amp;[Table 3.1.]" c="Table 3.1."/>
        <s v="[dim_Indicator_info].[Download_Table_Reference].&amp;[Table 3.2.]" c="Table 3.2."/>
        <s v="[dim_Indicator_info].[Download_Table_Reference].&amp;[Table 4.1.]" c="Table 4.1."/>
        <s v="[dim_Indicator_info].[Download_Table_Reference].&amp;[Table 4.2.]" c="Table 4.2."/>
        <s v="[dim_Indicator_info].[Download_Table_Reference].&amp;[Table 5.1.]" c="Table 5.1."/>
        <s v="[dim_Indicator_info].[Download_Table_Reference].&amp;[Table 5.2.]" c="Table 5.2."/>
      </sharedItems>
    </cacheField>
    <cacheField name="[Measures].[Print_Indicator_Description]" caption="Print_Indicator_Description" numFmtId="0" hierarchy="480" level="32767"/>
    <cacheField name="[Measures].[Print_Indicator_Notes]" caption="Print_Indicator_Notes" numFmtId="0" hierarchy="481" level="32767"/>
    <cacheField name="[dim_Indicator_info].[Indicator_Group_Label].[Indicator_Group_Label]" caption="Indicator_Group_Label" numFmtId="0" hierarchy="58" level="1">
      <sharedItems count="5">
        <s v="[dim_Indicator_info].[Indicator_Group_Label].&amp;[Work health and safety performance]" c="Work health and safety performance"/>
        <s v="[dim_Indicator_info].[Indicator_Group_Label].&amp;[Work health and safety compliance and enforcement activities]" c="Work health and safety compliance and enforcement activities"/>
        <s v="[dim_Indicator_info].[Indicator_Group_Label].&amp;[Workers compensation premiums]" c="Workers compensation premiums"/>
        <s v="[dim_Indicator_info].[Indicator_Group_Label].&amp;[Workers compensation funding]" c="Workers compensation funding"/>
        <s v="[dim_Indicator_info].[Indicator_Group_Label].&amp;[Workers compensation disputes]" c="Workers compensation disputes"/>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2" memberValueDatatype="130" unbalanced="0">
      <fieldsUsage count="2">
        <fieldUsage x="-1"/>
        <fieldUsage x="0"/>
      </fieldsUsage>
    </cacheHierarchy>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2" memberValueDatatype="130" unbalanced="0">
      <fieldsUsage count="2">
        <fieldUsage x="-1"/>
        <fieldUsage x="3"/>
      </fieldsUsage>
    </cacheHierarchy>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oneField="1">
      <fieldsUsage count="1">
        <fieldUsage x="1"/>
      </fieldsUsage>
    </cacheHierarchy>
    <cacheHierarchy uniqueName="[Measures].[Print_Indicator_Notes]" caption="Print_Indicator_Notes" measure="1" displayFolder="" measureGroup="_Utility" count="0" oneField="1">
      <fieldsUsage count="1">
        <fieldUsage x="2"/>
      </fieldsUsage>
    </cacheHierarchy>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802314818" createdVersion="8" refreshedVersion="8" minRefreshableVersion="3" recordCount="0" supportSubquery="1" supportAdvancedDrill="1" xr:uid="{FB0969A3-F177-419C-A37B-4C63654F29FF}">
  <cacheSource type="external" connectionId="1"/>
  <cacheFields count="4">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 name="[Measures].[Indicator_14]" caption="Indicator_14" numFmtId="0" hierarchy="497" level="32767"/>
    <cacheField name="[dim_ANZSIC_1digit].[ANZSIC_1digit_Title].[ANZSIC_1digit_Title]" caption="ANZSIC_1digit_Title" numFmtId="0" hierarchy="12" level="1">
      <sharedItems count="19">
        <s v="[dim_ANZSIC_1digit].[ANZSIC_1digit_Title].&amp;[Agriculture, forestry and fishing]" c="Agriculture, forestry and fishing"/>
        <s v="[dim_ANZSIC_1digit].[ANZSIC_1digit_Title].&amp;[Mining]" c="Mining"/>
        <s v="[dim_ANZSIC_1digit].[ANZSIC_1digit_Title].&amp;[Manufacturing]" c="Manufacturing"/>
        <s v="[dim_ANZSIC_1digit].[ANZSIC_1digit_Title].&amp;[Electricity, gas, water and waste services]" c="Electricity, gas, water and waste services"/>
        <s v="[dim_ANZSIC_1digit].[ANZSIC_1digit_Title].&amp;[Construction]" c="Construction"/>
        <s v="[dim_ANZSIC_1digit].[ANZSIC_1digit_Title].&amp;[Wholesale trade]" c="Wholesale trade"/>
        <s v="[dim_ANZSIC_1digit].[ANZSIC_1digit_Title].&amp;[Retail trade]" c="Retail trade"/>
        <s v="[dim_ANZSIC_1digit].[ANZSIC_1digit_Title].&amp;[Accommodation and food services]" c="Accommodation and food services"/>
        <s v="[dim_ANZSIC_1digit].[ANZSIC_1digit_Title].&amp;[Transport, postal and warehousing]" c="Transport, postal and warehousing"/>
        <s v="[dim_ANZSIC_1digit].[ANZSIC_1digit_Title].&amp;[Information media and telecommunications]" c="Information media and telecommunications"/>
        <s v="[dim_ANZSIC_1digit].[ANZSIC_1digit_Title].&amp;[Financial and insurance services]" c="Financial and insurance services"/>
        <s v="[dim_ANZSIC_1digit].[ANZSIC_1digit_Title].&amp;[Rental, hiring and real estate services]" c="Rental, hiring and real estate services"/>
        <s v="[dim_ANZSIC_1digit].[ANZSIC_1digit_Title].&amp;[Professional, scientific and technical services]" c="Professional, scientific and technical services"/>
        <s v="[dim_ANZSIC_1digit].[ANZSIC_1digit_Title].&amp;[Administrative and support services]" c="Administrative and support services"/>
        <s v="[dim_ANZSIC_1digit].[ANZSIC_1digit_Title].&amp;[Public administration and safety]" c="Public administration and safety"/>
        <s v="[dim_ANZSIC_1digit].[ANZSIC_1digit_Title].&amp;[Education and training]" c="Education and training"/>
        <s v="[dim_ANZSIC_1digit].[ANZSIC_1digit_Title].&amp;[Health care and social assistance]" c="Health care and social assistance"/>
        <s v="[dim_ANZSIC_1digit].[ANZSIC_1digit_Title].&amp;[Arts and recreation services]" c="Arts and recreation services"/>
        <s v="[dim_ANZSIC_1digit].[ANZSIC_1digit_Title].&amp;[Other services]" c="Other services"/>
      </sharedItems>
    </cacheField>
    <cacheField name="[dim_Indicator_Locations].[Indicator_Abr_alt1].[Indicator_Abr_alt1]" caption="Indicator_Abr_alt1" numFmtId="0" hierarchy="66" level="1">
      <sharedItems count="10">
        <s v="[dim_Indicator_Locations].[Indicator_Abr_alt1].&amp;[NSW]" c="NSW"/>
        <s v="[dim_Indicator_Locations].[Indicator_Abr_alt1].&amp;[VIC]" c="VIC"/>
        <s v="[dim_Indicator_Locations].[Indicator_Abr_alt1].&amp;[QLD]" c="QLD"/>
        <s v="[dim_Indicator_Locations].[Indicator_Abr_alt1].&amp;[SA]" c="SA"/>
        <s v="[dim_Indicator_Locations].[Indicator_Abr_alt1].&amp;[WA]" c="WA"/>
        <s v="[dim_Indicator_Locations].[Indicator_Abr_alt1].&amp;[TAS]" c="TAS"/>
        <s v="[dim_Indicator_Locations].[Indicator_Abr_alt1].&amp;[NT]" c="NT"/>
        <s v="[dim_Indicator_Locations].[Indicator_Abr_alt1].&amp;[ACTPrivate]" c="ACTPrivate"/>
        <s v="[dim_Indicator_Locations].[Indicator_Abr_alt1].&amp;[Comcare]" c="Comcare"/>
        <s v="[dim_Indicator_Locations].[Indicator_Abr_alt1].&amp;[AUST]" c="AUST"/>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2" memberValueDatatype="130" unbalanced="0">
      <fieldsUsage count="2">
        <fieldUsage x="-1"/>
        <fieldUsage x="2"/>
      </fieldsUsage>
    </cacheHierarchy>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2" memberValueDatatype="130" unbalanced="0">
      <fieldsUsage count="2">
        <fieldUsage x="-1"/>
        <fieldUsage x="3"/>
      </fieldsUsage>
    </cacheHierarchy>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0"/>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oneField="1">
      <fieldsUsage count="1">
        <fieldUsage x="1"/>
      </fieldsUsage>
    </cacheHierarchy>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817476851" createdVersion="8" refreshedVersion="8" minRefreshableVersion="3" recordCount="0" supportSubquery="1" supportAdvancedDrill="1" xr:uid="{60765A25-442E-4495-B962-1EAF35A0757C}">
  <cacheSource type="external" connectionId="1"/>
  <cacheFields count="3">
    <cacheField name="[dim_Indicator_Locations].[Indicator_Abr].[Indicator_Abr]" caption="Indicator_Abr" numFmtId="0" hierarchy="65" level="1">
      <sharedItems count="10">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AUST]" c="AUST"/>
      </sharedItems>
    </cacheField>
    <cacheField name="[Measures].[Indicator_12b_b]" caption="Indicator_12b_b" numFmtId="0" hierarchy="487"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oneField="1">
      <fieldsUsage count="1">
        <fieldUsage x="1"/>
      </fieldsUsage>
    </cacheHierarchy>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834259262" createdVersion="8" refreshedVersion="8" minRefreshableVersion="3" recordCount="0" supportSubquery="1" supportAdvancedDrill="1" xr:uid="{6519E3C8-6C93-478C-B30A-F29AA05870A7}">
  <cacheSource type="external" connectionId="1"/>
  <cacheFields count="4">
    <cacheField name="[dim_Indicator_Locations].[Indicator_Abr].[Indicator_Abr]" caption="Indicator_Abr" numFmtId="0" hierarchy="65" level="1">
      <sharedItems count="10">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us Gov]" c="Aus Gov"/>
        <s v="[dim_Indicator_Locations].[Indicator_Abr].&amp;[Seacare]" c="Seacare"/>
        <s v="[dim_Indicator_Locations].[Indicator_Abr].&amp;[AUST]" c="AUST"/>
      </sharedItems>
    </cacheField>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 name="[Measures].[Indicator_23]" caption="Indicator_23" numFmtId="0" hierarchy="499" level="32767"/>
    <cacheField name="[dim_Indicator23_Groups].[CTP_Group_Label].[CTP_Group_Label]" caption="CTP_Group_Label" numFmtId="0" hierarchy="73" level="1">
      <sharedItems count="4">
        <s v="[dim_Indicator23_Groups].[CTP_Group_Label].&amp;[Within 1 month]" c="Within 1 month"/>
        <s v="[dim_Indicator23_Groups].[CTP_Group_Label].&amp;[Within 3 months]" c="Within 3 months"/>
        <s v="[dim_Indicator23_Groups].[CTP_Group_Label].&amp;[Within 6 months]" c="Within 6 months"/>
        <s v="[dim_Indicator23_Groups].[CTP_Group_Label].&amp;[Within 9 months]" c="Within 9 months"/>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2" memberValueDatatype="130" unbalanced="0">
      <fieldsUsage count="2">
        <fieldUsage x="-1"/>
        <fieldUsage x="3"/>
      </fieldsUsage>
    </cacheHierarchy>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oneField="1">
      <fieldsUsage count="1">
        <fieldUsage x="2"/>
      </fieldsUsage>
    </cacheHierarchy>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850694443" createdVersion="8" refreshedVersion="8" minRefreshableVersion="3" recordCount="0" supportSubquery="1" supportAdvancedDrill="1" xr:uid="{00E8995B-7912-4393-825E-8BDD590594E9}">
  <cacheSource type="external" connectionId="1"/>
  <cacheFields count="3">
    <cacheField name="[Measures].[Indicator_13]" caption="Indicator_13" numFmtId="0" hierarchy="496"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 name="[dim_Indicator_Locations].[Indicator_Abr_alt1].[Indicator_Abr_alt1]" caption="Indicator_Abr_alt1" numFmtId="0" hierarchy="66" level="1">
      <sharedItems count="10">
        <s v="[dim_Indicator_Locations].[Indicator_Abr_alt1].&amp;[NSW]" c="NSW"/>
        <s v="[dim_Indicator_Locations].[Indicator_Abr_alt1].&amp;[VIC]" c="VIC"/>
        <s v="[dim_Indicator_Locations].[Indicator_Abr_alt1].&amp;[QLD]" c="QLD"/>
        <s v="[dim_Indicator_Locations].[Indicator_Abr_alt1].&amp;[SA]" c="SA"/>
        <s v="[dim_Indicator_Locations].[Indicator_Abr_alt1].&amp;[WA]" c="WA"/>
        <s v="[dim_Indicator_Locations].[Indicator_Abr_alt1].&amp;[TAS]" c="TAS"/>
        <s v="[dim_Indicator_Locations].[Indicator_Abr_alt1].&amp;[NT]" c="NT"/>
        <s v="[dim_Indicator_Locations].[Indicator_Abr_alt1].&amp;[ACTPrivate]" c="ACTPrivate"/>
        <s v="[dim_Indicator_Locations].[Indicator_Abr_alt1].&amp;[Comcare]" c="Comcare"/>
        <s v="[dim_Indicator_Locations].[Indicator_Abr_alt1].&amp;[AUST]" c="AUST"/>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2" memberValueDatatype="130" unbalanced="0">
      <fieldsUsage count="2">
        <fieldUsage x="-1"/>
        <fieldUsage x="2"/>
      </fieldsUsage>
    </cacheHierarchy>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oneField="1">
      <fieldsUsage count="1">
        <fieldUsage x="0"/>
      </fieldsUsage>
    </cacheHierarchy>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866435184" createdVersion="8" refreshedVersion="8" minRefreshableVersion="3" recordCount="0" supportSubquery="1" supportAdvancedDrill="1" xr:uid="{0730BBA7-E7A4-4846-8291-0D848D344DCC}">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b_c]" caption="Indicator_12b_c" numFmtId="0" hierarchy="488"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oneField="1">
      <fieldsUsage count="1">
        <fieldUsage x="1"/>
      </fieldsUsage>
    </cacheHierarchy>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37.534882175925" createdVersion="8" refreshedVersion="8" minRefreshableVersion="3" recordCount="0" supportSubquery="1" supportAdvancedDrill="1" xr:uid="{DDCF3C54-8B57-47CF-A376-B1F61BDC9222}">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b_a]" caption="Indicator_12b_a" numFmtId="0" hierarchy="486"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oneField="1">
      <fieldsUsage count="1">
        <fieldUsage x="1"/>
      </fieldsUsage>
    </cacheHierarchy>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D543BC-13BD-4174-8AB5-C5D17BD71E0E}" name="PivotTable4" cacheId="212" applyNumberFormats="0" applyBorderFormats="0" applyFontFormats="0" applyPatternFormats="0" applyAlignmentFormats="0" applyWidthHeightFormats="1" dataCaption="Values" updatedVersion="8" minRefreshableVersion="3" showDrill="0" useAutoFormatting="1" subtotalHiddenItems="1" rowGrandTotals="0" colGrandTotals="0" itemPrintTitles="1" createdVersion="8" indent="0" showHeaders="0" compact="0" outline="1" outlineData="1" compactData="0" multipleFieldFilters="0" fieldListSortAscending="1">
  <location ref="A55:D92" firstHeaderRow="0" firstDataRow="1" firstDataCol="2"/>
  <pivotFields count="4">
    <pivotField axis="axisRow" compact="0" allDrilled="1" showAll="0" dataSourceSort="1" defaultSubtotal="0" defaultAttributeDrillState="1">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 dataField="1" compact="0" showAll="0" defaultSubtotal="0"/>
    <pivotField dataField="1" compact="0" showAll="0" defaultSubtotal="0"/>
    <pivotField axis="axisRow" compact="0" allDrilled="1" showAll="0" dataSourceSort="1" defaultSubtotal="0" defaultAttributeDrillState="1">
      <items count="5">
        <item x="0"/>
        <item x="1"/>
        <item x="2"/>
        <item x="3"/>
        <item x="4"/>
      </items>
    </pivotField>
  </pivotFields>
  <rowFields count="2">
    <field x="3"/>
    <field x="0"/>
  </rowFields>
  <rowItems count="37">
    <i>
      <x/>
    </i>
    <i r="1">
      <x/>
    </i>
    <i r="1">
      <x v="1"/>
    </i>
    <i r="1">
      <x v="2"/>
    </i>
    <i r="1">
      <x v="3"/>
    </i>
    <i r="1">
      <x v="4"/>
    </i>
    <i r="1">
      <x v="5"/>
    </i>
    <i r="1">
      <x v="6"/>
    </i>
    <i r="1">
      <x v="7"/>
    </i>
    <i r="1">
      <x v="8"/>
    </i>
    <i r="1">
      <x v="9"/>
    </i>
    <i r="1">
      <x v="10"/>
    </i>
    <i r="1">
      <x v="11"/>
    </i>
    <i>
      <x v="1"/>
    </i>
    <i r="1">
      <x v="12"/>
    </i>
    <i r="1">
      <x v="13"/>
    </i>
    <i r="1">
      <x v="14"/>
    </i>
    <i r="1">
      <x v="15"/>
    </i>
    <i r="1">
      <x v="16"/>
    </i>
    <i r="1">
      <x v="17"/>
    </i>
    <i r="1">
      <x v="18"/>
    </i>
    <i r="1">
      <x v="19"/>
    </i>
    <i r="1">
      <x v="20"/>
    </i>
    <i r="1">
      <x v="21"/>
    </i>
    <i r="1">
      <x v="22"/>
    </i>
    <i r="1">
      <x v="23"/>
    </i>
    <i r="1">
      <x v="24"/>
    </i>
    <i r="1">
      <x v="25"/>
    </i>
    <i>
      <x v="2"/>
    </i>
    <i r="1">
      <x v="26"/>
    </i>
    <i r="1">
      <x v="27"/>
    </i>
    <i>
      <x v="3"/>
    </i>
    <i r="1">
      <x v="28"/>
    </i>
    <i r="1">
      <x v="29"/>
    </i>
    <i>
      <x v="4"/>
    </i>
    <i r="1">
      <x v="30"/>
    </i>
    <i r="1">
      <x v="31"/>
    </i>
  </rowItems>
  <colFields count="1">
    <field x="-2"/>
  </colFields>
  <colItems count="2">
    <i>
      <x/>
    </i>
    <i i="1">
      <x v="1"/>
    </i>
  </colItems>
  <dataFields count="2">
    <dataField name="Description" fld="1" baseField="0" baseItem="1"/>
    <dataField name="Notes" fld="2" baseField="3" baseItem="0"/>
  </dataFields>
  <formats count="40">
    <format dxfId="122">
      <pivotArea outline="0" collapsedLevelsAreSubtotals="1" fieldPosition="0"/>
    </format>
    <format dxfId="121">
      <pivotArea fieldPosition="0">
        <references count="2">
          <reference field="0" count="12">
            <x v="0"/>
            <x v="1"/>
            <x v="2"/>
            <x v="3"/>
            <x v="4"/>
            <x v="5"/>
            <x v="6"/>
            <x v="7"/>
            <x v="8"/>
            <x v="9"/>
            <x v="10"/>
            <x v="11"/>
          </reference>
          <reference field="3" count="1" selected="0">
            <x v="0"/>
          </reference>
        </references>
      </pivotArea>
    </format>
    <format dxfId="120">
      <pivotArea fieldPosition="0">
        <references count="1">
          <reference field="3" count="1">
            <x v="1"/>
          </reference>
        </references>
      </pivotArea>
    </format>
    <format dxfId="119">
      <pivotArea fieldPosition="0">
        <references count="2">
          <reference field="0" count="14">
            <x v="12"/>
            <x v="13"/>
            <x v="14"/>
            <x v="15"/>
            <x v="16"/>
            <x v="17"/>
            <x v="18"/>
            <x v="19"/>
            <x v="20"/>
            <x v="21"/>
            <x v="22"/>
            <x v="23"/>
            <x v="24"/>
            <x v="25"/>
          </reference>
          <reference field="3" count="1" selected="0">
            <x v="1"/>
          </reference>
        </references>
      </pivotArea>
    </format>
    <format dxfId="118">
      <pivotArea fieldPosition="0">
        <references count="1">
          <reference field="3" count="1">
            <x v="2"/>
          </reference>
        </references>
      </pivotArea>
    </format>
    <format dxfId="117">
      <pivotArea fieldPosition="0">
        <references count="2">
          <reference field="0" count="2">
            <x v="26"/>
            <x v="27"/>
          </reference>
          <reference field="3" count="1" selected="0">
            <x v="2"/>
          </reference>
        </references>
      </pivotArea>
    </format>
    <format dxfId="116">
      <pivotArea fieldPosition="0">
        <references count="1">
          <reference field="3" count="1">
            <x v="3"/>
          </reference>
        </references>
      </pivotArea>
    </format>
    <format dxfId="115">
      <pivotArea fieldPosition="0">
        <references count="2">
          <reference field="0" count="2">
            <x v="28"/>
            <x v="29"/>
          </reference>
          <reference field="3" count="1" selected="0">
            <x v="3"/>
          </reference>
        </references>
      </pivotArea>
    </format>
    <format dxfId="114">
      <pivotArea fieldPosition="0">
        <references count="1">
          <reference field="3" count="1">
            <x v="4"/>
          </reference>
        </references>
      </pivotArea>
    </format>
    <format dxfId="113">
      <pivotArea fieldPosition="0">
        <references count="2">
          <reference field="0" count="2">
            <x v="30"/>
            <x v="31"/>
          </reference>
          <reference field="3" count="1" selected="0">
            <x v="4"/>
          </reference>
        </references>
      </pivotArea>
    </format>
    <format dxfId="112">
      <pivotArea fieldPosition="0">
        <references count="2">
          <reference field="0" count="12">
            <x v="0"/>
            <x v="1"/>
            <x v="2"/>
            <x v="3"/>
            <x v="4"/>
            <x v="5"/>
            <x v="6"/>
            <x v="7"/>
            <x v="8"/>
            <x v="9"/>
            <x v="10"/>
            <x v="11"/>
          </reference>
          <reference field="3" count="1" selected="0">
            <x v="0"/>
          </reference>
        </references>
      </pivotArea>
    </format>
    <format dxfId="111">
      <pivotArea fieldPosition="0">
        <references count="1">
          <reference field="3" count="1">
            <x v="1"/>
          </reference>
        </references>
      </pivotArea>
    </format>
    <format dxfId="110">
      <pivotArea fieldPosition="0">
        <references count="2">
          <reference field="0" count="14">
            <x v="12"/>
            <x v="13"/>
            <x v="14"/>
            <x v="15"/>
            <x v="16"/>
            <x v="17"/>
            <x v="18"/>
            <x v="19"/>
            <x v="20"/>
            <x v="21"/>
            <x v="22"/>
            <x v="23"/>
            <x v="24"/>
            <x v="25"/>
          </reference>
          <reference field="3" count="1" selected="0">
            <x v="1"/>
          </reference>
        </references>
      </pivotArea>
    </format>
    <format dxfId="109">
      <pivotArea fieldPosition="0">
        <references count="1">
          <reference field="3" count="1">
            <x v="2"/>
          </reference>
        </references>
      </pivotArea>
    </format>
    <format dxfId="108">
      <pivotArea fieldPosition="0">
        <references count="2">
          <reference field="0" count="2">
            <x v="26"/>
            <x v="27"/>
          </reference>
          <reference field="3" count="1" selected="0">
            <x v="2"/>
          </reference>
        </references>
      </pivotArea>
    </format>
    <format dxfId="107">
      <pivotArea fieldPosition="0">
        <references count="1">
          <reference field="3" count="1">
            <x v="3"/>
          </reference>
        </references>
      </pivotArea>
    </format>
    <format dxfId="106">
      <pivotArea fieldPosition="0">
        <references count="2">
          <reference field="0" count="2">
            <x v="28"/>
            <x v="29"/>
          </reference>
          <reference field="3" count="1" selected="0">
            <x v="3"/>
          </reference>
        </references>
      </pivotArea>
    </format>
    <format dxfId="105">
      <pivotArea fieldPosition="0">
        <references count="1">
          <reference field="3" count="1">
            <x v="4"/>
          </reference>
        </references>
      </pivotArea>
    </format>
    <format dxfId="104">
      <pivotArea fieldPosition="0">
        <references count="2">
          <reference field="0" count="2">
            <x v="30"/>
            <x v="31"/>
          </reference>
          <reference field="3" count="1" selected="0">
            <x v="4"/>
          </reference>
        </references>
      </pivotArea>
    </format>
    <format dxfId="103">
      <pivotArea dataOnly="0" labelOnly="1" outline="0" fieldPosition="0">
        <references count="1">
          <reference field="3" count="0"/>
        </references>
      </pivotArea>
    </format>
    <format dxfId="102">
      <pivotArea dataOnly="0" labelOnly="1" outline="0" fieldPosition="0">
        <references count="2">
          <reference field="0" count="12">
            <x v="0"/>
            <x v="1"/>
            <x v="2"/>
            <x v="3"/>
            <x v="4"/>
            <x v="5"/>
            <x v="6"/>
            <x v="7"/>
            <x v="8"/>
            <x v="9"/>
            <x v="10"/>
            <x v="11"/>
          </reference>
          <reference field="3" count="1" selected="0">
            <x v="0"/>
          </reference>
        </references>
      </pivotArea>
    </format>
    <format dxfId="101">
      <pivotArea dataOnly="0" labelOnly="1" outline="0" fieldPosition="0">
        <references count="2">
          <reference field="0" count="14">
            <x v="12"/>
            <x v="13"/>
            <x v="14"/>
            <x v="15"/>
            <x v="16"/>
            <x v="17"/>
            <x v="18"/>
            <x v="19"/>
            <x v="20"/>
            <x v="21"/>
            <x v="22"/>
            <x v="23"/>
            <x v="24"/>
            <x v="25"/>
          </reference>
          <reference field="3" count="1" selected="0">
            <x v="1"/>
          </reference>
        </references>
      </pivotArea>
    </format>
    <format dxfId="100">
      <pivotArea dataOnly="0" labelOnly="1" outline="0" fieldPosition="0">
        <references count="2">
          <reference field="0" count="2">
            <x v="26"/>
            <x v="27"/>
          </reference>
          <reference field="3" count="1" selected="0">
            <x v="2"/>
          </reference>
        </references>
      </pivotArea>
    </format>
    <format dxfId="99">
      <pivotArea dataOnly="0" labelOnly="1" outline="0" fieldPosition="0">
        <references count="2">
          <reference field="0" count="2">
            <x v="28"/>
            <x v="29"/>
          </reference>
          <reference field="3" count="1" selected="0">
            <x v="3"/>
          </reference>
        </references>
      </pivotArea>
    </format>
    <format dxfId="98">
      <pivotArea dataOnly="0" labelOnly="1" outline="0" fieldPosition="0">
        <references count="2">
          <reference field="0" count="2">
            <x v="30"/>
            <x v="31"/>
          </reference>
          <reference field="3" count="1" selected="0">
            <x v="4"/>
          </reference>
        </references>
      </pivotArea>
    </format>
    <format dxfId="97">
      <pivotArea fieldPosition="0">
        <references count="2">
          <reference field="0" count="12">
            <x v="0"/>
            <x v="1"/>
            <x v="2"/>
            <x v="3"/>
            <x v="4"/>
            <x v="5"/>
            <x v="6"/>
            <x v="7"/>
            <x v="8"/>
            <x v="9"/>
            <x v="10"/>
            <x v="11"/>
          </reference>
          <reference field="3" count="1" selected="0">
            <x v="0"/>
          </reference>
        </references>
      </pivotArea>
    </format>
    <format dxfId="96">
      <pivotArea fieldPosition="0">
        <references count="1">
          <reference field="3" count="1">
            <x v="1"/>
          </reference>
        </references>
      </pivotArea>
    </format>
    <format dxfId="95">
      <pivotArea fieldPosition="0">
        <references count="2">
          <reference field="0" count="14">
            <x v="12"/>
            <x v="13"/>
            <x v="14"/>
            <x v="15"/>
            <x v="16"/>
            <x v="17"/>
            <x v="18"/>
            <x v="19"/>
            <x v="20"/>
            <x v="21"/>
            <x v="22"/>
            <x v="23"/>
            <x v="24"/>
            <x v="25"/>
          </reference>
          <reference field="3" count="1" selected="0">
            <x v="1"/>
          </reference>
        </references>
      </pivotArea>
    </format>
    <format dxfId="94">
      <pivotArea fieldPosition="0">
        <references count="1">
          <reference field="3" count="1">
            <x v="2"/>
          </reference>
        </references>
      </pivotArea>
    </format>
    <format dxfId="93">
      <pivotArea fieldPosition="0">
        <references count="2">
          <reference field="0" count="2">
            <x v="26"/>
            <x v="27"/>
          </reference>
          <reference field="3" count="1" selected="0">
            <x v="2"/>
          </reference>
        </references>
      </pivotArea>
    </format>
    <format dxfId="92">
      <pivotArea fieldPosition="0">
        <references count="1">
          <reference field="3" count="1">
            <x v="3"/>
          </reference>
        </references>
      </pivotArea>
    </format>
    <format dxfId="91">
      <pivotArea fieldPosition="0">
        <references count="2">
          <reference field="0" count="2">
            <x v="28"/>
            <x v="29"/>
          </reference>
          <reference field="3" count="1" selected="0">
            <x v="3"/>
          </reference>
        </references>
      </pivotArea>
    </format>
    <format dxfId="90">
      <pivotArea fieldPosition="0">
        <references count="1">
          <reference field="3" count="1">
            <x v="4"/>
          </reference>
        </references>
      </pivotArea>
    </format>
    <format dxfId="89">
      <pivotArea fieldPosition="0">
        <references count="2">
          <reference field="0" count="2">
            <x v="30"/>
            <x v="31"/>
          </reference>
          <reference field="3" count="1" selected="0">
            <x v="4"/>
          </reference>
        </references>
      </pivotArea>
    </format>
    <format dxfId="88">
      <pivotArea dataOnly="0" labelOnly="1" outline="0" fieldPosition="0">
        <references count="1">
          <reference field="3" count="0"/>
        </references>
      </pivotArea>
    </format>
    <format dxfId="87">
      <pivotArea dataOnly="0" labelOnly="1" outline="0" fieldPosition="0">
        <references count="2">
          <reference field="0" count="12">
            <x v="0"/>
            <x v="1"/>
            <x v="2"/>
            <x v="3"/>
            <x v="4"/>
            <x v="5"/>
            <x v="6"/>
            <x v="7"/>
            <x v="8"/>
            <x v="9"/>
            <x v="10"/>
            <x v="11"/>
          </reference>
          <reference field="3" count="1" selected="0">
            <x v="0"/>
          </reference>
        </references>
      </pivotArea>
    </format>
    <format dxfId="86">
      <pivotArea dataOnly="0" labelOnly="1" outline="0" fieldPosition="0">
        <references count="2">
          <reference field="0" count="14">
            <x v="12"/>
            <x v="13"/>
            <x v="14"/>
            <x v="15"/>
            <x v="16"/>
            <x v="17"/>
            <x v="18"/>
            <x v="19"/>
            <x v="20"/>
            <x v="21"/>
            <x v="22"/>
            <x v="23"/>
            <x v="24"/>
            <x v="25"/>
          </reference>
          <reference field="3" count="1" selected="0">
            <x v="1"/>
          </reference>
        </references>
      </pivotArea>
    </format>
    <format dxfId="85">
      <pivotArea dataOnly="0" labelOnly="1" outline="0" fieldPosition="0">
        <references count="2">
          <reference field="0" count="2">
            <x v="26"/>
            <x v="27"/>
          </reference>
          <reference field="3" count="1" selected="0">
            <x v="2"/>
          </reference>
        </references>
      </pivotArea>
    </format>
    <format dxfId="84">
      <pivotArea dataOnly="0" labelOnly="1" outline="0" fieldPosition="0">
        <references count="2">
          <reference field="0" count="2">
            <x v="28"/>
            <x v="29"/>
          </reference>
          <reference field="3" count="1" selected="0">
            <x v="3"/>
          </reference>
        </references>
      </pivotArea>
    </format>
    <format dxfId="83">
      <pivotArea dataOnly="0" labelOnly="1" outline="0" fieldPosition="0">
        <references count="2">
          <reference field="0" count="2">
            <x v="30"/>
            <x v="31"/>
          </reference>
          <reference field="3" count="1" selected="0">
            <x v="4"/>
          </reference>
        </references>
      </pivotArea>
    </format>
  </format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Description"/>
    <pivotHierarchy dragToRow="0" dragToCol="0" dragToPage="0" dragToData="1" caption="Note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1" showColStripes="1" showLastColumn="1"/>
  <rowHierarchiesUsage count="2">
    <rowHierarchyUsage hierarchyUsage="58"/>
    <rowHierarchyUsage hierarchyUsage="5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68CE598-5169-494F-9467-B316F4D17AE4}" name="PivotTable1.1" cacheId="140" applyNumberFormats="0" applyBorderFormats="0" applyFontFormats="0" applyPatternFormats="0" applyAlignmentFormats="0" applyWidthHeightFormats="1" dataCaption="Values" grandTotalCaption="AUST Total" updatedVersion="8" minRefreshableVersion="3" showDrill="0" useAutoFormatting="1" subtotalHiddenItems="1" colGrandTotals="0" itemPrintTitles="1" createdVersion="8" indent="0" showHeaders="0" outline="1" outlineData="1" multipleFieldFilters="0" fieldListSortAscending="1">
  <location ref="A3:G14" firstHeaderRow="1" firstDataRow="2" firstDataCol="1"/>
  <pivotFields count="3">
    <pivotField dataField="1" showAll="0" defaultSubtotal="0"/>
    <pivotField axis="axisRow" allDrilled="1" showAll="0" dataSourceSort="1" defaultSubtotal="0" defaultAttributeDrillState="1">
      <items count="9">
        <item x="0"/>
        <item x="1"/>
        <item x="2"/>
        <item x="3"/>
        <item x="4"/>
        <item x="5"/>
        <item x="6"/>
        <item x="7"/>
        <item x="8"/>
      </items>
    </pivotField>
    <pivotField axis="axisCol" allDrilled="1" showAll="0" dataSourceSort="1" defaultSubtotal="0" defaultAttributeDrillState="1">
      <items count="6">
        <item x="0"/>
        <item x="1"/>
        <item x="2"/>
        <item x="3"/>
        <item x="4"/>
        <item x="5"/>
      </items>
    </pivotField>
  </pivotFields>
  <rowFields count="1">
    <field x="1"/>
  </rowFields>
  <rowItems count="10">
    <i>
      <x/>
    </i>
    <i>
      <x v="1"/>
    </i>
    <i>
      <x v="2"/>
    </i>
    <i>
      <x v="3"/>
    </i>
    <i>
      <x v="4"/>
    </i>
    <i>
      <x v="5"/>
    </i>
    <i>
      <x v="6"/>
    </i>
    <i>
      <x v="7"/>
    </i>
    <i>
      <x v="8"/>
    </i>
    <i t="grand">
      <x/>
    </i>
  </rowItems>
  <colFields count="1">
    <field x="2"/>
  </colFields>
  <colItems count="6">
    <i>
      <x/>
    </i>
    <i>
      <x v="1"/>
    </i>
    <i>
      <x v="2"/>
    </i>
    <i>
      <x v="3"/>
    </i>
    <i>
      <x v="4"/>
    </i>
    <i>
      <x v="5"/>
    </i>
  </colItems>
  <dataFields count="1">
    <dataField name="(Indicator 1)" fld="0" baseField="1"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Indicator 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52451A2-62FB-4B38-BEFF-8D5E79A49366}" name="PivotTable1.2" cacheId="143" applyNumberFormats="0" applyBorderFormats="0" applyFontFormats="0" applyPatternFormats="0" applyAlignmentFormats="0" applyWidthHeightFormats="1" dataCaption="Values" grandTotalCaption="AUST Total" updatedVersion="8" minRefreshableVersion="3" showDrill="0" useAutoFormatting="1" subtotalHiddenItems="1" colGrandTotals="0" itemPrintTitles="1" createdVersion="8" indent="0" showHeaders="0" outline="1" outlineData="1" multipleFieldFilters="0" fieldListSortAscending="1">
  <location ref="A3:G14" firstHeaderRow="1" firstDataRow="2" firstDataCol="1"/>
  <pivotFields count="3">
    <pivotField axis="axisRow" allDrilled="1" showAll="0" dataSourceSort="1" defaultSubtotal="0" defaultAttributeDrillState="1">
      <items count="9">
        <item x="0"/>
        <item x="1"/>
        <item x="2"/>
        <item x="3"/>
        <item x="4"/>
        <item x="5"/>
        <item x="6"/>
        <item x="7"/>
        <item x="8"/>
      </items>
    </pivotField>
    <pivotField axis="axisCol" allDrilled="1" showAll="0" dataSourceSort="1" defaultSubtotal="0" defaultAttributeDrillState="1">
      <items count="6">
        <item x="0"/>
        <item x="1"/>
        <item x="2"/>
        <item x="3"/>
        <item x="4"/>
        <item x="5"/>
      </items>
    </pivotField>
    <pivotField dataField="1" subtotalTop="0" showAll="0" defaultSubtotal="0"/>
  </pivotFields>
  <rowFields count="1">
    <field x="0"/>
  </rowFields>
  <rowItems count="10">
    <i>
      <x/>
    </i>
    <i>
      <x v="1"/>
    </i>
    <i>
      <x v="2"/>
    </i>
    <i>
      <x v="3"/>
    </i>
    <i>
      <x v="4"/>
    </i>
    <i>
      <x v="5"/>
    </i>
    <i>
      <x v="6"/>
    </i>
    <i>
      <x v="7"/>
    </i>
    <i>
      <x v="8"/>
    </i>
    <i t="grand">
      <x/>
    </i>
  </rowItems>
  <colFields count="1">
    <field x="1"/>
  </colFields>
  <colItems count="6">
    <i>
      <x/>
    </i>
    <i>
      <x v="1"/>
    </i>
    <i>
      <x v="2"/>
    </i>
    <i>
      <x v="3"/>
    </i>
    <i>
      <x v="4"/>
    </i>
    <i>
      <x v="5"/>
    </i>
  </colItems>
  <dataFields count="1">
    <dataField name="(Indicator 2)" fld="2" baseField="0" baseItem="1"/>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caption="(Indicator 2)"/>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C36F9A8-617C-4EEA-98B8-1219CB561327}" name="PivotTable1.3" cacheId="152" applyNumberFormats="0" applyBorderFormats="0" applyFontFormats="0" applyPatternFormats="0" applyAlignmentFormats="0" applyWidthHeightFormats="1" dataCaption="Values" grandTotalCaption="AUST Total" updatedVersion="8" minRefreshableVersion="3" showDrill="0" useAutoFormatting="1" subtotalHiddenItems="1" colGrandTotals="0" itemPrintTitles="1" createdVersion="8" indent="0" showHeaders="0" outline="1" outlineData="1" multipleFieldFilters="0" fieldListSortAscending="1">
  <location ref="A3:G14" firstHeaderRow="1" firstDataRow="2" firstDataCol="1"/>
  <pivotFields count="3">
    <pivotField axis="axisRow" allDrilled="1" showAll="0" dataSourceSort="1" defaultSubtotal="0" defaultAttributeDrillState="1">
      <items count="9">
        <item x="0"/>
        <item x="1"/>
        <item x="2"/>
        <item x="3"/>
        <item x="4"/>
        <item x="5"/>
        <item x="6"/>
        <item x="7"/>
        <item x="8"/>
      </items>
    </pivotField>
    <pivotField axis="axisCol" allDrilled="1" showAll="0" dataSourceSort="1" defaultSubtotal="0" defaultAttributeDrillState="1">
      <items count="6">
        <item x="0"/>
        <item x="1"/>
        <item x="2"/>
        <item x="3"/>
        <item x="4"/>
        <item x="5"/>
      </items>
    </pivotField>
    <pivotField dataField="1" subtotalTop="0" showAll="0" defaultSubtotal="0"/>
  </pivotFields>
  <rowFields count="1">
    <field x="0"/>
  </rowFields>
  <rowItems count="10">
    <i>
      <x/>
    </i>
    <i>
      <x v="1"/>
    </i>
    <i>
      <x v="2"/>
    </i>
    <i>
      <x v="3"/>
    </i>
    <i>
      <x v="4"/>
    </i>
    <i>
      <x v="5"/>
    </i>
    <i>
      <x v="6"/>
    </i>
    <i>
      <x v="7"/>
    </i>
    <i>
      <x v="8"/>
    </i>
    <i t="grand">
      <x/>
    </i>
  </rowItems>
  <colFields count="1">
    <field x="1"/>
  </colFields>
  <colItems count="6">
    <i>
      <x/>
    </i>
    <i>
      <x v="1"/>
    </i>
    <i>
      <x v="2"/>
    </i>
    <i>
      <x v="3"/>
    </i>
    <i>
      <x v="4"/>
    </i>
    <i>
      <x v="5"/>
    </i>
  </colItems>
  <dataFields count="1">
    <dataField name="(Indicator 3)" fld="2"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caption="(Indicator 2)"/>
    <pivotHierarchy dragToRow="0" dragToCol="0" dragToPage="0" dragToData="1" caption="(Indicator 3)"/>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9F53226-F558-439E-A154-473ADDB4FF08}" name="PivotTable1.4" cacheId="155" applyNumberFormats="0" applyBorderFormats="0" applyFontFormats="0" applyPatternFormats="0" applyAlignmentFormats="0" applyWidthHeightFormats="1" dataCaption="Values" grandTotalCaption="AUST Total" updatedVersion="8" minRefreshableVersion="3" showDrill="0" useAutoFormatting="1" subtotalHiddenItems="1" colGrandTotals="0" itemPrintTitles="1" createdVersion="8" indent="0" showHeaders="0" outline="1" outlineData="1" multipleFieldFilters="0" fieldListSortAscending="1">
  <location ref="A3:G14" firstHeaderRow="1" firstDataRow="2" firstDataCol="1"/>
  <pivotFields count="3">
    <pivotField axis="axisRow" allDrilled="1" showAll="0" dataSourceSort="1" defaultSubtotal="0" defaultAttributeDrillState="1">
      <items count="9">
        <item x="0"/>
        <item x="1"/>
        <item x="2"/>
        <item x="3"/>
        <item x="4"/>
        <item x="5"/>
        <item x="6"/>
        <item x="7"/>
        <item x="8"/>
      </items>
    </pivotField>
    <pivotField axis="axisCol" allDrilled="1" showAll="0" dataSourceSort="1" defaultSubtotal="0" defaultAttributeDrillState="1">
      <items count="6">
        <item x="0"/>
        <item x="1"/>
        <item x="2"/>
        <item x="3"/>
        <item x="4"/>
        <item x="5"/>
      </items>
    </pivotField>
    <pivotField dataField="1" subtotalTop="0" showAll="0" defaultSubtotal="0"/>
  </pivotFields>
  <rowFields count="1">
    <field x="0"/>
  </rowFields>
  <rowItems count="10">
    <i>
      <x/>
    </i>
    <i>
      <x v="1"/>
    </i>
    <i>
      <x v="2"/>
    </i>
    <i>
      <x v="3"/>
    </i>
    <i>
      <x v="4"/>
    </i>
    <i>
      <x v="5"/>
    </i>
    <i>
      <x v="6"/>
    </i>
    <i>
      <x v="7"/>
    </i>
    <i>
      <x v="8"/>
    </i>
    <i t="grand">
      <x/>
    </i>
  </rowItems>
  <colFields count="1">
    <field x="1"/>
  </colFields>
  <colItems count="6">
    <i>
      <x/>
    </i>
    <i>
      <x v="1"/>
    </i>
    <i>
      <x v="2"/>
    </i>
    <i>
      <x v="3"/>
    </i>
    <i>
      <x v="4"/>
    </i>
    <i>
      <x v="5"/>
    </i>
  </colItems>
  <dataFields count="1">
    <dataField name="(Indicator 4)" fld="2"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caption="(Indicator 2)"/>
    <pivotHierarchy dragToRow="0" dragToCol="0" dragToPage="0" dragToData="1" caption="(Indicator 3)"/>
    <pivotHierarchy dragToRow="0" dragToCol="0" dragToPage="0" dragToData="1" caption="(Indicator 4)"/>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BF3964F-D004-45FC-A8C5-B892253C8ABF}" name="PivotTable1.5" cacheId="158" applyNumberFormats="0" applyBorderFormats="0" applyFontFormats="0" applyPatternFormats="0" applyAlignmentFormats="0" applyWidthHeightFormats="1" dataCaption="Values" grandTotalCaption="AUST Total" updatedVersion="8" minRefreshableVersion="3" showDrill="0" useAutoFormatting="1" subtotalHiddenItems="1" colGrandTotals="0" itemPrintTitles="1" createdVersion="8" indent="0" showHeaders="0" outline="1" outlineData="1" multipleFieldFilters="0" fieldListSortAscending="1">
  <location ref="A3:G14" firstHeaderRow="1" firstDataRow="2" firstDataCol="1"/>
  <pivotFields count="3">
    <pivotField axis="axisRow" allDrilled="1" showAll="0" dataSourceSort="1" defaultSubtotal="0" defaultAttributeDrillState="1">
      <items count="9">
        <item x="0"/>
        <item x="1"/>
        <item x="2"/>
        <item x="3"/>
        <item x="4"/>
        <item x="5"/>
        <item x="6"/>
        <item x="7"/>
        <item x="8"/>
      </items>
    </pivotField>
    <pivotField axis="axisCol" allDrilled="1" showAll="0" dataSourceSort="1" defaultSubtotal="0" defaultAttributeDrillState="1">
      <items count="6">
        <item x="0"/>
        <item x="1"/>
        <item x="2"/>
        <item x="3"/>
        <item x="4"/>
        <item x="5"/>
      </items>
    </pivotField>
    <pivotField dataField="1" subtotalTop="0" showAll="0" defaultSubtotal="0"/>
  </pivotFields>
  <rowFields count="1">
    <field x="0"/>
  </rowFields>
  <rowItems count="10">
    <i>
      <x/>
    </i>
    <i>
      <x v="1"/>
    </i>
    <i>
      <x v="2"/>
    </i>
    <i>
      <x v="3"/>
    </i>
    <i>
      <x v="4"/>
    </i>
    <i>
      <x v="5"/>
    </i>
    <i>
      <x v="6"/>
    </i>
    <i>
      <x v="7"/>
    </i>
    <i>
      <x v="8"/>
    </i>
    <i t="grand">
      <x/>
    </i>
  </rowItems>
  <colFields count="1">
    <field x="1"/>
  </colFields>
  <colItems count="6">
    <i>
      <x/>
    </i>
    <i>
      <x v="1"/>
    </i>
    <i>
      <x v="2"/>
    </i>
    <i>
      <x v="3"/>
    </i>
    <i>
      <x v="4"/>
    </i>
    <i>
      <x v="5"/>
    </i>
  </colItems>
  <dataFields count="1">
    <dataField name="(Indicator 5a)" fld="2" baseField="0" baseItem="0" numFmtId="3"/>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caption="(Indicator 2)"/>
    <pivotHierarchy dragToRow="0" dragToCol="0" dragToPage="0" dragToData="1" caption="(Indicator 3)"/>
    <pivotHierarchy dragToRow="0" dragToCol="0" dragToPage="0" dragToData="1" caption="(Indicator 4)"/>
    <pivotHierarchy dragToRow="0" dragToCol="0" dragToPage="0" dragToData="1" caption="(Indicator 5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8946C31-8A38-4BAA-A2F1-3AEBF60DF013}" name="PivotTable1.6" cacheId="161" applyNumberFormats="0" applyBorderFormats="0" applyFontFormats="0" applyPatternFormats="0" applyAlignmentFormats="0" applyWidthHeightFormats="1" dataCaption="Values" grandTotalCaption="AUST Total" updatedVersion="8" minRefreshableVersion="3" showDrill="0" useAutoFormatting="1" subtotalHiddenItems="1" colGrandTotals="0" itemPrintTitles="1" createdVersion="8" indent="0" showHeaders="0" outline="1" outlineData="1" multipleFieldFilters="0" fieldListSortAscending="1">
  <location ref="A3:G14" firstHeaderRow="1" firstDataRow="2" firstDataCol="1"/>
  <pivotFields count="3">
    <pivotField axis="axisRow" allDrilled="1" showAll="0" dataSourceSort="1" defaultSubtotal="0" defaultAttributeDrillState="1">
      <items count="9">
        <item x="0"/>
        <item x="1"/>
        <item x="2"/>
        <item x="3"/>
        <item x="4"/>
        <item x="5"/>
        <item x="6"/>
        <item x="7"/>
        <item x="8"/>
      </items>
    </pivotField>
    <pivotField axis="axisCol" allDrilled="1" showAll="0" dataSourceSort="1" defaultSubtotal="0" defaultAttributeDrillState="1">
      <items count="6">
        <item x="0"/>
        <item x="1"/>
        <item x="2"/>
        <item x="3"/>
        <item x="4"/>
        <item x="5"/>
      </items>
    </pivotField>
    <pivotField dataField="1" subtotalTop="0" showAll="0" defaultSubtotal="0"/>
  </pivotFields>
  <rowFields count="1">
    <field x="0"/>
  </rowFields>
  <rowItems count="10">
    <i>
      <x/>
    </i>
    <i>
      <x v="1"/>
    </i>
    <i>
      <x v="2"/>
    </i>
    <i>
      <x v="3"/>
    </i>
    <i>
      <x v="4"/>
    </i>
    <i>
      <x v="5"/>
    </i>
    <i>
      <x v="6"/>
    </i>
    <i>
      <x v="7"/>
    </i>
    <i>
      <x v="8"/>
    </i>
    <i t="grand">
      <x/>
    </i>
  </rowItems>
  <colFields count="1">
    <field x="1"/>
  </colFields>
  <colItems count="6">
    <i>
      <x/>
    </i>
    <i>
      <x v="1"/>
    </i>
    <i>
      <x v="2"/>
    </i>
    <i>
      <x v="3"/>
    </i>
    <i>
      <x v="4"/>
    </i>
    <i>
      <x v="5"/>
    </i>
  </colItems>
  <dataFields count="1">
    <dataField name="(Indicator 5b)" fld="2"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caption="(Indicator 2)"/>
    <pivotHierarchy dragToRow="0" dragToCol="0" dragToPage="0" dragToData="1" caption="(Indicator 3)"/>
    <pivotHierarchy dragToRow="0" dragToCol="0" dragToPage="0" dragToData="1" caption="(Indicator 4)"/>
    <pivotHierarchy dragToRow="0" dragToCol="0" dragToPage="0" dragToData="1" caption="(Indicator 5a)"/>
    <pivotHierarchy dragToRow="0" dragToCol="0" dragToPage="0" dragToData="1" caption="(Indicator 5b)"/>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7A5F7C6-07C7-4F5C-814A-6F3F5DE3EEE3}" name="PivotTable1.7" cacheId="149" applyNumberFormats="0" applyBorderFormats="0" applyFontFormats="0" applyPatternFormats="0" applyAlignmentFormats="0" applyWidthHeightFormats="1" dataCaption="Values" grandTotalCaption="Australia Total" updatedVersion="8" minRefreshableVersion="3" showDrill="0" useAutoFormatting="1" subtotalHiddenItems="1" rowGrandTotals="0" colGrandTotals="0" itemPrintTitles="1" createdVersion="8" indent="0" showHeaders="0" outline="1" outlineData="1" multipleFieldFilters="0" fieldListSortAscending="1">
  <location ref="A5:F61" firstHeaderRow="1" firstDataRow="2" firstDataCol="1" rowPageCount="1" colPageCount="1"/>
  <pivotFields count="5">
    <pivotField axis="axisRow" allDrilled="1" showAll="0" dataSourceSort="1" defaultAttributeDrillState="1">
      <items count="11">
        <item x="0"/>
        <item x="1"/>
        <item x="2"/>
        <item x="3"/>
        <item x="4"/>
        <item x="5"/>
        <item x="6"/>
        <item x="7"/>
        <item x="8"/>
        <item x="9"/>
        <item t="default"/>
      </items>
    </pivotField>
    <pivotField axis="axisCol" allDrilled="1" showAll="0" dataSourceSort="1" defaultAttributeDrillState="1">
      <items count="6">
        <item x="0"/>
        <item x="1"/>
        <item x="2"/>
        <item x="3"/>
        <item x="4"/>
        <item t="default"/>
      </items>
    </pivotField>
    <pivotField dataField="1" subtotalTop="0" showAll="0" defaultSubtotal="0"/>
    <pivotField axis="axisRow" allDrilled="1" showAll="0" dataSourceSort="1" defaultAttributeDrillState="1">
      <items count="6">
        <item x="0"/>
        <item x="1"/>
        <item x="2"/>
        <item x="3"/>
        <item x="4"/>
        <item t="default"/>
      </items>
    </pivotField>
    <pivotField axis="axisPage" allDrilled="1" showAll="0" dataSourceSort="1" defaultAttributeDrillState="1">
      <items count="1">
        <item t="default"/>
      </items>
    </pivotField>
  </pivotFields>
  <rowFields count="2">
    <field x="3"/>
    <field x="0"/>
  </rowFields>
  <rowItems count="55">
    <i>
      <x/>
    </i>
    <i r="1">
      <x/>
    </i>
    <i r="1">
      <x v="1"/>
    </i>
    <i r="1">
      <x v="2"/>
    </i>
    <i r="1">
      <x v="3"/>
    </i>
    <i r="1">
      <x v="4"/>
    </i>
    <i r="1">
      <x v="5"/>
    </i>
    <i r="1">
      <x v="6"/>
    </i>
    <i r="1">
      <x v="7"/>
    </i>
    <i r="1">
      <x v="8"/>
    </i>
    <i r="1">
      <x v="9"/>
    </i>
    <i>
      <x v="1"/>
    </i>
    <i r="1">
      <x/>
    </i>
    <i r="1">
      <x v="1"/>
    </i>
    <i r="1">
      <x v="2"/>
    </i>
    <i r="1">
      <x v="3"/>
    </i>
    <i r="1">
      <x v="4"/>
    </i>
    <i r="1">
      <x v="5"/>
    </i>
    <i r="1">
      <x v="6"/>
    </i>
    <i r="1">
      <x v="7"/>
    </i>
    <i r="1">
      <x v="8"/>
    </i>
    <i r="1">
      <x v="9"/>
    </i>
    <i>
      <x v="2"/>
    </i>
    <i r="1">
      <x/>
    </i>
    <i r="1">
      <x v="1"/>
    </i>
    <i r="1">
      <x v="2"/>
    </i>
    <i r="1">
      <x v="3"/>
    </i>
    <i r="1">
      <x v="4"/>
    </i>
    <i r="1">
      <x v="5"/>
    </i>
    <i r="1">
      <x v="6"/>
    </i>
    <i r="1">
      <x v="7"/>
    </i>
    <i r="1">
      <x v="8"/>
    </i>
    <i r="1">
      <x v="9"/>
    </i>
    <i>
      <x v="3"/>
    </i>
    <i r="1">
      <x/>
    </i>
    <i r="1">
      <x v="1"/>
    </i>
    <i r="1">
      <x v="2"/>
    </i>
    <i r="1">
      <x v="3"/>
    </i>
    <i r="1">
      <x v="4"/>
    </i>
    <i r="1">
      <x v="5"/>
    </i>
    <i r="1">
      <x v="6"/>
    </i>
    <i r="1">
      <x v="7"/>
    </i>
    <i r="1">
      <x v="8"/>
    </i>
    <i r="1">
      <x v="9"/>
    </i>
    <i>
      <x v="4"/>
    </i>
    <i r="1">
      <x/>
    </i>
    <i r="1">
      <x v="1"/>
    </i>
    <i r="1">
      <x v="2"/>
    </i>
    <i r="1">
      <x v="3"/>
    </i>
    <i r="1">
      <x v="4"/>
    </i>
    <i r="1">
      <x v="5"/>
    </i>
    <i r="1">
      <x v="6"/>
    </i>
    <i r="1">
      <x v="7"/>
    </i>
    <i r="1">
      <x v="8"/>
    </i>
    <i r="1">
      <x v="9"/>
    </i>
  </rowItems>
  <colFields count="1">
    <field x="1"/>
  </colFields>
  <colItems count="5">
    <i>
      <x/>
    </i>
    <i>
      <x v="1"/>
    </i>
    <i>
      <x v="2"/>
    </i>
    <i>
      <x v="3"/>
    </i>
    <i>
      <x v="4"/>
    </i>
  </colItems>
  <pageFields count="1">
    <pageField fld="4" hier="117" name="[dim_year].[Is_Preliminary].&amp;[False]" cap="FALSE"/>
  </pageFields>
  <dataFields count="1">
    <dataField name="(Indicator 6)" fld="2" baseField="3"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6)"/>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77"/>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26DB363-58EC-411D-8425-812EB73DA6BF}" name="PivotTable1.8" cacheId="164" applyNumberFormats="0" applyBorderFormats="0" applyFontFormats="0" applyPatternFormats="0" applyAlignmentFormats="0" applyWidthHeightFormats="1" dataCaption="Values" grandTotalCaption="AUST Total" missingCaption="0" updatedVersion="8" minRefreshableVersion="3" showDrill="0" useAutoFormatting="1" subtotalHiddenItems="1" colGrandTotals="0" itemPrintTitles="1" createdVersion="8" indent="0" showHeaders="0" outline="1" outlineData="1" multipleFieldFilters="0" fieldListSortAscending="1">
  <location ref="A3:G13" firstHeaderRow="1" firstDataRow="2" firstDataCol="1"/>
  <pivotFields count="3">
    <pivotField axis="axisCol" allDrilled="1" showAll="0" dataSourceSort="1" defaultAttributeDrillState="1">
      <items count="7">
        <item x="0"/>
        <item x="1"/>
        <item x="2"/>
        <item x="3"/>
        <item x="4"/>
        <item x="5"/>
        <item t="default"/>
      </items>
    </pivotField>
    <pivotField axis="axisRow" allDrilled="1" showAll="0" dataSourceSort="1" defaultAttributeDrillState="1">
      <items count="9">
        <item x="0"/>
        <item x="1"/>
        <item x="2"/>
        <item x="3"/>
        <item x="4"/>
        <item x="5"/>
        <item x="6"/>
        <item x="7"/>
        <item t="default"/>
      </items>
    </pivotField>
    <pivotField dataField="1" showAll="0"/>
  </pivotFields>
  <rowFields count="1">
    <field x="1"/>
  </rowFields>
  <rowItems count="9">
    <i>
      <x/>
    </i>
    <i>
      <x v="1"/>
    </i>
    <i>
      <x v="2"/>
    </i>
    <i>
      <x v="3"/>
    </i>
    <i>
      <x v="4"/>
    </i>
    <i>
      <x v="5"/>
    </i>
    <i>
      <x v="6"/>
    </i>
    <i>
      <x v="7"/>
    </i>
    <i t="grand">
      <x/>
    </i>
  </rowItems>
  <colFields count="1">
    <field x="0"/>
  </colFields>
  <colItems count="6">
    <i>
      <x/>
    </i>
    <i>
      <x v="1"/>
    </i>
    <i>
      <x v="2"/>
    </i>
    <i>
      <x v="3"/>
    </i>
    <i>
      <x v="4"/>
    </i>
    <i>
      <x v="5"/>
    </i>
  </colItems>
  <dataFields count="1">
    <dataField name="(Indicator 7a)" fld="2" baseField="1"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7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12"/>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79DF3E35-B3C7-47B0-88F0-C53D30DAEE2A}" name="PivotTable1.9" cacheId="167" applyNumberFormats="0" applyBorderFormats="0" applyFontFormats="0" applyPatternFormats="0" applyAlignmentFormats="0" applyWidthHeightFormats="1" dataCaption="Values" grandTotalCaption="AUST Total" missingCaption="0" updatedVersion="8" minRefreshableVersion="3" showDrill="0" useAutoFormatting="1" subtotalHiddenItems="1" colGrandTotals="0" itemPrintTitles="1" createdVersion="8" indent="0" showHeaders="0" outline="1" outlineData="1" multipleFieldFilters="0" fieldListSortAscending="1">
  <location ref="A3:G13" firstHeaderRow="1" firstDataRow="2" firstDataCol="1"/>
  <pivotFields count="3">
    <pivotField axis="axisCol" allDrilled="1" showAll="0" dataSourceSort="1" defaultAttributeDrillState="1">
      <items count="7">
        <item x="0"/>
        <item x="1"/>
        <item x="2"/>
        <item x="3"/>
        <item x="4"/>
        <item x="5"/>
        <item t="default"/>
      </items>
    </pivotField>
    <pivotField axis="axisRow" allDrilled="1" showAll="0" dataSourceSort="1" defaultAttributeDrillState="1">
      <items count="9">
        <item x="0"/>
        <item x="1"/>
        <item x="2"/>
        <item x="3"/>
        <item x="4"/>
        <item x="5"/>
        <item x="6"/>
        <item x="7"/>
        <item t="default"/>
      </items>
    </pivotField>
    <pivotField dataField="1" showAll="0"/>
  </pivotFields>
  <rowFields count="1">
    <field x="1"/>
  </rowFields>
  <rowItems count="9">
    <i>
      <x/>
    </i>
    <i>
      <x v="1"/>
    </i>
    <i>
      <x v="2"/>
    </i>
    <i>
      <x v="3"/>
    </i>
    <i>
      <x v="4"/>
    </i>
    <i>
      <x v="5"/>
    </i>
    <i>
      <x v="6"/>
    </i>
    <i>
      <x v="7"/>
    </i>
    <i t="grand">
      <x/>
    </i>
  </rowItems>
  <colFields count="1">
    <field x="0"/>
  </colFields>
  <colItems count="6">
    <i>
      <x/>
    </i>
    <i>
      <x v="1"/>
    </i>
    <i>
      <x v="2"/>
    </i>
    <i>
      <x v="3"/>
    </i>
    <i>
      <x v="4"/>
    </i>
    <i>
      <x v="5"/>
    </i>
  </colItems>
  <dataFields count="1">
    <dataField name="(Indicator 7b)" fld="2" baseField="1"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7a)"/>
    <pivotHierarchy dragToRow="0" dragToCol="0" dragToPage="0" dragToData="1" caption="(Indicator 7b)"/>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12"/>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468412F2-C52D-4366-B17F-107A513E372B}" name="PivotTable1.10" cacheId="146" applyNumberFormats="0" applyBorderFormats="0" applyFontFormats="0" applyPatternFormats="0" applyAlignmentFormats="0" applyWidthHeightFormats="1" dataCaption="Values" grandTotalCaption="AUST Total" missingCaption="0" updatedVersion="8" minRefreshableVersion="3" showDrill="0" useAutoFormatting="1" subtotalHiddenItems="1" colGrandTotals="0" itemPrintTitles="1" createdVersion="8" indent="0" showHeaders="0" outline="1" outlineData="1" multipleFieldFilters="0" fieldListSortAscending="1">
  <location ref="A3:G15" firstHeaderRow="1" firstDataRow="2" firstDataCol="1"/>
  <pivotFields count="3">
    <pivotField axis="axisCol" allDrilled="1" showAll="0" dataSourceSort="1" defaultAttributeDrillState="1">
      <items count="7">
        <item x="0"/>
        <item x="1"/>
        <item x="2"/>
        <item x="3"/>
        <item x="4"/>
        <item x="5"/>
        <item t="default"/>
      </items>
    </pivotField>
    <pivotField dataField="1" showAll="0"/>
    <pivotField axis="axisRow" allDrilled="1" showAll="0" dataSourceSort="1" defaultAttributeDrillState="1">
      <items count="11">
        <item x="0"/>
        <item x="1"/>
        <item x="2"/>
        <item x="3"/>
        <item x="4"/>
        <item x="5"/>
        <item x="6"/>
        <item x="7"/>
        <item x="8"/>
        <item x="9"/>
        <item t="default"/>
      </items>
    </pivotField>
  </pivotFields>
  <rowFields count="1">
    <field x="2"/>
  </rowFields>
  <rowItems count="11">
    <i>
      <x/>
    </i>
    <i>
      <x v="1"/>
    </i>
    <i>
      <x v="2"/>
    </i>
    <i>
      <x v="3"/>
    </i>
    <i>
      <x v="4"/>
    </i>
    <i>
      <x v="5"/>
    </i>
    <i>
      <x v="6"/>
    </i>
    <i>
      <x v="7"/>
    </i>
    <i>
      <x v="8"/>
    </i>
    <i>
      <x v="9"/>
    </i>
    <i t="grand">
      <x/>
    </i>
  </rowItems>
  <colFields count="1">
    <field x="0"/>
  </colFields>
  <colItems count="6">
    <i>
      <x/>
    </i>
    <i>
      <x v="1"/>
    </i>
    <i>
      <x v="2"/>
    </i>
    <i>
      <x v="3"/>
    </i>
    <i>
      <x v="4"/>
    </i>
    <i>
      <x v="5"/>
    </i>
  </colItems>
  <dataFields count="1">
    <dataField name="(Indicator 8)"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6E8999E6-4674-48A2-AA43-60B8CD4029BA}" name="PivotTable1.11" cacheId="137" applyNumberFormats="0" applyBorderFormats="0" applyFontFormats="0" applyPatternFormats="0" applyAlignmentFormats="0" applyWidthHeightFormats="1" dataCaption="Values" grandTotalCaption="AUST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G112" firstHeaderRow="1" firstDataRow="2" firstDataCol="1"/>
  <pivotFields count="4">
    <pivotField axis="axisCol" allDrilled="1" showAll="0" dataSourceSort="1" defaultAttributeDrillState="1">
      <items count="7">
        <item x="0"/>
        <item x="1"/>
        <item x="2"/>
        <item x="3"/>
        <item x="4"/>
        <item x="5"/>
        <item t="default"/>
      </items>
    </pivotField>
    <pivotField dataField="1" showAll="0"/>
    <pivotField axis="axisRow"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11">
        <item x="0"/>
        <item x="1"/>
        <item x="2"/>
        <item x="3"/>
        <item x="4"/>
        <item x="5"/>
        <item x="6"/>
        <item x="7"/>
        <item x="8"/>
        <item x="9"/>
        <item t="default"/>
      </items>
    </pivotField>
  </pivotFields>
  <rowFields count="2">
    <field x="2"/>
    <field x="3"/>
  </rowFields>
  <rowItems count="108">
    <i>
      <x/>
    </i>
    <i r="1">
      <x/>
    </i>
    <i r="1">
      <x v="1"/>
    </i>
    <i r="1">
      <x v="2"/>
    </i>
    <i r="1">
      <x v="3"/>
    </i>
    <i r="1">
      <x v="4"/>
    </i>
    <i r="1">
      <x v="5"/>
    </i>
    <i r="1">
      <x v="6"/>
    </i>
    <i r="1">
      <x v="7"/>
    </i>
    <i r="1">
      <x v="8"/>
    </i>
    <i r="1">
      <x v="9"/>
    </i>
    <i>
      <x v="1"/>
    </i>
    <i r="1">
      <x/>
    </i>
    <i r="1">
      <x v="1"/>
    </i>
    <i r="1">
      <x v="2"/>
    </i>
    <i r="1">
      <x v="3"/>
    </i>
    <i r="1">
      <x v="4"/>
    </i>
    <i r="1">
      <x v="5"/>
    </i>
    <i r="1">
      <x v="6"/>
    </i>
    <i r="1">
      <x v="7"/>
    </i>
    <i r="1">
      <x v="8"/>
    </i>
    <i r="1">
      <x v="9"/>
    </i>
    <i>
      <x v="2"/>
    </i>
    <i r="1">
      <x/>
    </i>
    <i r="1">
      <x v="1"/>
    </i>
    <i r="1">
      <x v="2"/>
    </i>
    <i r="1">
      <x v="3"/>
    </i>
    <i r="1">
      <x v="4"/>
    </i>
    <i r="1">
      <x v="5"/>
    </i>
    <i r="1">
      <x v="6"/>
    </i>
    <i r="1">
      <x v="7"/>
    </i>
    <i r="1">
      <x v="8"/>
    </i>
    <i r="1">
      <x v="9"/>
    </i>
    <i>
      <x v="3"/>
    </i>
    <i r="1">
      <x/>
    </i>
    <i r="1">
      <x v="1"/>
    </i>
    <i r="1">
      <x v="2"/>
    </i>
    <i r="1">
      <x v="3"/>
    </i>
    <i r="1">
      <x v="4"/>
    </i>
    <i r="1">
      <x v="5"/>
    </i>
    <i r="1">
      <x v="6"/>
    </i>
    <i r="1">
      <x v="7"/>
    </i>
    <i r="1">
      <x v="8"/>
    </i>
    <i>
      <x v="4"/>
    </i>
    <i r="1">
      <x/>
    </i>
    <i r="1">
      <x v="1"/>
    </i>
    <i r="1">
      <x v="2"/>
    </i>
    <i r="1">
      <x v="3"/>
    </i>
    <i r="1">
      <x v="4"/>
    </i>
    <i r="1">
      <x v="5"/>
    </i>
    <i r="1">
      <x v="6"/>
    </i>
    <i r="1">
      <x v="7"/>
    </i>
    <i r="1">
      <x v="8"/>
    </i>
    <i r="1">
      <x v="9"/>
    </i>
    <i>
      <x v="5"/>
    </i>
    <i r="1">
      <x/>
    </i>
    <i r="1">
      <x v="1"/>
    </i>
    <i r="1">
      <x v="2"/>
    </i>
    <i r="1">
      <x v="3"/>
    </i>
    <i r="1">
      <x v="4"/>
    </i>
    <i r="1">
      <x v="5"/>
    </i>
    <i r="1">
      <x v="6"/>
    </i>
    <i r="1">
      <x v="7"/>
    </i>
    <i r="1">
      <x v="8"/>
    </i>
    <i>
      <x v="6"/>
    </i>
    <i r="1">
      <x/>
    </i>
    <i r="1">
      <x v="1"/>
    </i>
    <i r="1">
      <x v="2"/>
    </i>
    <i r="1">
      <x v="3"/>
    </i>
    <i r="1">
      <x v="4"/>
    </i>
    <i r="1">
      <x v="5"/>
    </i>
    <i r="1">
      <x v="6"/>
    </i>
    <i r="1">
      <x v="7"/>
    </i>
    <i r="1">
      <x v="8"/>
    </i>
    <i r="1">
      <x v="9"/>
    </i>
    <i>
      <x v="7"/>
    </i>
    <i r="1">
      <x/>
    </i>
    <i r="1">
      <x v="1"/>
    </i>
    <i r="1">
      <x v="2"/>
    </i>
    <i r="1">
      <x v="3"/>
    </i>
    <i r="1">
      <x v="4"/>
    </i>
    <i r="1">
      <x v="5"/>
    </i>
    <i r="1">
      <x v="6"/>
    </i>
    <i r="1">
      <x v="7"/>
    </i>
    <i r="1">
      <x v="8"/>
    </i>
    <i r="1">
      <x v="9"/>
    </i>
    <i>
      <x v="8"/>
    </i>
    <i r="1">
      <x/>
    </i>
    <i r="1">
      <x v="1"/>
    </i>
    <i r="1">
      <x v="2"/>
    </i>
    <i r="1">
      <x v="3"/>
    </i>
    <i r="1">
      <x v="4"/>
    </i>
    <i r="1">
      <x v="5"/>
    </i>
    <i r="1">
      <x v="6"/>
    </i>
    <i r="1">
      <x v="7"/>
    </i>
    <i r="1">
      <x v="8"/>
    </i>
    <i r="1">
      <x v="9"/>
    </i>
    <i>
      <x v="9"/>
    </i>
    <i r="1">
      <x/>
    </i>
    <i r="1">
      <x v="1"/>
    </i>
    <i r="1">
      <x v="2"/>
    </i>
    <i r="1">
      <x v="3"/>
    </i>
    <i r="1">
      <x v="4"/>
    </i>
    <i r="1">
      <x v="5"/>
    </i>
    <i r="1">
      <x v="6"/>
    </i>
    <i r="1">
      <x v="7"/>
    </i>
    <i r="1">
      <x v="8"/>
    </i>
    <i r="1">
      <x v="9"/>
    </i>
  </rowItems>
  <colFields count="1">
    <field x="0"/>
  </colFields>
  <colItems count="6">
    <i>
      <x/>
    </i>
    <i>
      <x v="1"/>
    </i>
    <i>
      <x v="2"/>
    </i>
    <i>
      <x v="3"/>
    </i>
    <i>
      <x v="4"/>
    </i>
    <i>
      <x v="5"/>
    </i>
  </colItems>
  <dataFields count="1">
    <dataField name="(Indicator 10a - 10j)" fld="1" baseField="2"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a - 10j)"/>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91"/>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EB59D43D-1623-4940-A332-6540D26DFB26}" name="PivotTable1.12" cacheId="134"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colGrandTotals="0" itemPrintTitles="1" createdVersion="8" indent="0" showHeaders="0" outline="1" outlineData="1" multipleFieldFilters="0" fieldListSortAscending="1">
  <location ref="A3:G187" firstHeaderRow="1" firstDataRow="2" firstDataCol="1"/>
  <pivotFields count="4">
    <pivotField axis="axisCol" allDrilled="1" showAll="0" dataSourceSort="1" defaultAttributeDrillState="1">
      <items count="7">
        <item x="0"/>
        <item x="1"/>
        <item x="2"/>
        <item x="3"/>
        <item x="4"/>
        <item x="5"/>
        <item t="default"/>
      </items>
    </pivotField>
    <pivotField dataField="1" showAll="0"/>
    <pivotField axis="axisRow" allDrilled="1" showAll="0" dataSourceSort="1" defaultAttributeDrillState="1">
      <items count="20">
        <item x="0"/>
        <item x="1"/>
        <item x="2"/>
        <item x="3"/>
        <item x="4"/>
        <item x="5"/>
        <item x="6"/>
        <item x="7"/>
        <item x="8"/>
        <item x="9"/>
        <item x="10"/>
        <item x="11"/>
        <item x="12"/>
        <item x="13"/>
        <item x="14"/>
        <item x="15"/>
        <item x="16"/>
        <item x="17"/>
        <item x="18"/>
        <item t="default"/>
      </items>
    </pivotField>
    <pivotField axis="axisRow" allDrilled="1" showAll="0" dataSourceSort="1" defaultAttributeDrillState="1">
      <items count="10">
        <item x="0"/>
        <item x="1"/>
        <item x="2"/>
        <item x="3"/>
        <item x="4"/>
        <item x="5"/>
        <item x="6"/>
        <item x="7"/>
        <item x="8"/>
        <item t="default"/>
      </items>
    </pivotField>
  </pivotFields>
  <rowFields count="2">
    <field x="2"/>
    <field x="3"/>
  </rowFields>
  <rowItems count="183">
    <i>
      <x/>
    </i>
    <i r="1">
      <x/>
    </i>
    <i r="1">
      <x v="1"/>
    </i>
    <i r="1">
      <x v="2"/>
    </i>
    <i r="1">
      <x v="3"/>
    </i>
    <i r="1">
      <x v="4"/>
    </i>
    <i r="1">
      <x v="5"/>
    </i>
    <i r="1">
      <x v="6"/>
    </i>
    <i r="1">
      <x v="7"/>
    </i>
    <i>
      <x v="1"/>
    </i>
    <i r="1">
      <x/>
    </i>
    <i r="1">
      <x v="1"/>
    </i>
    <i r="1">
      <x v="2"/>
    </i>
    <i r="1">
      <x v="3"/>
    </i>
    <i r="1">
      <x v="4"/>
    </i>
    <i r="1">
      <x v="5"/>
    </i>
    <i r="1">
      <x v="6"/>
    </i>
    <i>
      <x v="2"/>
    </i>
    <i r="1">
      <x/>
    </i>
    <i r="1">
      <x v="1"/>
    </i>
    <i r="1">
      <x v="2"/>
    </i>
    <i r="1">
      <x v="3"/>
    </i>
    <i r="1">
      <x v="4"/>
    </i>
    <i r="1">
      <x v="5"/>
    </i>
    <i r="1">
      <x v="6"/>
    </i>
    <i r="1">
      <x v="7"/>
    </i>
    <i r="1">
      <x v="8"/>
    </i>
    <i>
      <x v="3"/>
    </i>
    <i r="1">
      <x/>
    </i>
    <i r="1">
      <x v="1"/>
    </i>
    <i r="1">
      <x v="2"/>
    </i>
    <i r="1">
      <x v="3"/>
    </i>
    <i r="1">
      <x v="4"/>
    </i>
    <i r="1">
      <x v="5"/>
    </i>
    <i r="1">
      <x v="6"/>
    </i>
    <i r="1">
      <x v="7"/>
    </i>
    <i r="1">
      <x v="8"/>
    </i>
    <i>
      <x v="4"/>
    </i>
    <i r="1">
      <x/>
    </i>
    <i r="1">
      <x v="1"/>
    </i>
    <i r="1">
      <x v="2"/>
    </i>
    <i r="1">
      <x v="3"/>
    </i>
    <i r="1">
      <x v="4"/>
    </i>
    <i r="1">
      <x v="5"/>
    </i>
    <i r="1">
      <x v="6"/>
    </i>
    <i r="1">
      <x v="7"/>
    </i>
    <i r="1">
      <x v="8"/>
    </i>
    <i>
      <x v="5"/>
    </i>
    <i r="1">
      <x/>
    </i>
    <i r="1">
      <x v="1"/>
    </i>
    <i r="1">
      <x v="2"/>
    </i>
    <i r="1">
      <x v="3"/>
    </i>
    <i r="1">
      <x v="4"/>
    </i>
    <i r="1">
      <x v="5"/>
    </i>
    <i r="1">
      <x v="6"/>
    </i>
    <i r="1">
      <x v="7"/>
    </i>
    <i>
      <x v="6"/>
    </i>
    <i r="1">
      <x/>
    </i>
    <i r="1">
      <x v="1"/>
    </i>
    <i r="1">
      <x v="2"/>
    </i>
    <i r="1">
      <x v="3"/>
    </i>
    <i r="1">
      <x v="4"/>
    </i>
    <i r="1">
      <x v="5"/>
    </i>
    <i r="1">
      <x v="6"/>
    </i>
    <i r="1">
      <x v="7"/>
    </i>
    <i>
      <x v="7"/>
    </i>
    <i r="1">
      <x/>
    </i>
    <i r="1">
      <x v="1"/>
    </i>
    <i r="1">
      <x v="2"/>
    </i>
    <i r="1">
      <x v="3"/>
    </i>
    <i r="1">
      <x v="4"/>
    </i>
    <i r="1">
      <x v="5"/>
    </i>
    <i r="1">
      <x v="6"/>
    </i>
    <i r="1">
      <x v="7"/>
    </i>
    <i>
      <x v="8"/>
    </i>
    <i r="1">
      <x/>
    </i>
    <i r="1">
      <x v="1"/>
    </i>
    <i r="1">
      <x v="2"/>
    </i>
    <i r="1">
      <x v="3"/>
    </i>
    <i r="1">
      <x v="4"/>
    </i>
    <i r="1">
      <x v="5"/>
    </i>
    <i r="1">
      <x v="6"/>
    </i>
    <i r="1">
      <x v="7"/>
    </i>
    <i r="1">
      <x v="8"/>
    </i>
    <i>
      <x v="9"/>
    </i>
    <i r="1">
      <x/>
    </i>
    <i r="1">
      <x v="1"/>
    </i>
    <i r="1">
      <x v="2"/>
    </i>
    <i r="1">
      <x v="3"/>
    </i>
    <i r="1">
      <x v="4"/>
    </i>
    <i r="1">
      <x v="5"/>
    </i>
    <i r="1">
      <x v="6"/>
    </i>
    <i r="1">
      <x v="7"/>
    </i>
    <i r="1">
      <x v="8"/>
    </i>
    <i>
      <x v="10"/>
    </i>
    <i r="1">
      <x/>
    </i>
    <i r="1">
      <x v="1"/>
    </i>
    <i r="1">
      <x v="2"/>
    </i>
    <i r="1">
      <x v="3"/>
    </i>
    <i r="1">
      <x v="4"/>
    </i>
    <i r="1">
      <x v="5"/>
    </i>
    <i r="1">
      <x v="6"/>
    </i>
    <i r="1">
      <x v="7"/>
    </i>
    <i r="1">
      <x v="8"/>
    </i>
    <i>
      <x v="11"/>
    </i>
    <i r="1">
      <x/>
    </i>
    <i r="1">
      <x v="1"/>
    </i>
    <i r="1">
      <x v="2"/>
    </i>
    <i r="1">
      <x v="3"/>
    </i>
    <i r="1">
      <x v="4"/>
    </i>
    <i r="1">
      <x v="5"/>
    </i>
    <i r="1">
      <x v="6"/>
    </i>
    <i r="1">
      <x v="7"/>
    </i>
    <i r="1">
      <x v="8"/>
    </i>
    <i>
      <x v="12"/>
    </i>
    <i r="1">
      <x/>
    </i>
    <i r="1">
      <x v="1"/>
    </i>
    <i r="1">
      <x v="2"/>
    </i>
    <i r="1">
      <x v="3"/>
    </i>
    <i r="1">
      <x v="4"/>
    </i>
    <i r="1">
      <x v="5"/>
    </i>
    <i r="1">
      <x v="6"/>
    </i>
    <i r="1">
      <x v="7"/>
    </i>
    <i r="1">
      <x v="8"/>
    </i>
    <i>
      <x v="13"/>
    </i>
    <i r="1">
      <x/>
    </i>
    <i r="1">
      <x v="1"/>
    </i>
    <i r="1">
      <x v="2"/>
    </i>
    <i r="1">
      <x v="3"/>
    </i>
    <i r="1">
      <x v="4"/>
    </i>
    <i r="1">
      <x v="5"/>
    </i>
    <i r="1">
      <x v="6"/>
    </i>
    <i r="1">
      <x v="7"/>
    </i>
    <i>
      <x v="14"/>
    </i>
    <i r="1">
      <x/>
    </i>
    <i r="1">
      <x v="1"/>
    </i>
    <i r="1">
      <x v="2"/>
    </i>
    <i r="1">
      <x v="3"/>
    </i>
    <i r="1">
      <x v="4"/>
    </i>
    <i r="1">
      <x v="5"/>
    </i>
    <i r="1">
      <x v="6"/>
    </i>
    <i r="1">
      <x v="7"/>
    </i>
    <i r="1">
      <x v="8"/>
    </i>
    <i>
      <x v="15"/>
    </i>
    <i r="1">
      <x/>
    </i>
    <i r="1">
      <x v="1"/>
    </i>
    <i r="1">
      <x v="2"/>
    </i>
    <i r="1">
      <x v="3"/>
    </i>
    <i r="1">
      <x v="4"/>
    </i>
    <i r="1">
      <x v="5"/>
    </i>
    <i r="1">
      <x v="6"/>
    </i>
    <i r="1">
      <x v="7"/>
    </i>
    <i r="1">
      <x v="8"/>
    </i>
    <i>
      <x v="16"/>
    </i>
    <i r="1">
      <x/>
    </i>
    <i r="1">
      <x v="1"/>
    </i>
    <i r="1">
      <x v="2"/>
    </i>
    <i r="1">
      <x v="3"/>
    </i>
    <i r="1">
      <x v="4"/>
    </i>
    <i r="1">
      <x v="5"/>
    </i>
    <i r="1">
      <x v="6"/>
    </i>
    <i r="1">
      <x v="7"/>
    </i>
    <i r="1">
      <x v="8"/>
    </i>
    <i>
      <x v="17"/>
    </i>
    <i r="1">
      <x/>
    </i>
    <i r="1">
      <x v="1"/>
    </i>
    <i r="1">
      <x v="2"/>
    </i>
    <i r="1">
      <x v="3"/>
    </i>
    <i r="1">
      <x v="4"/>
    </i>
    <i r="1">
      <x v="5"/>
    </i>
    <i r="1">
      <x v="6"/>
    </i>
    <i r="1">
      <x v="7"/>
    </i>
    <i r="1">
      <x v="8"/>
    </i>
    <i>
      <x v="18"/>
    </i>
    <i r="1">
      <x/>
    </i>
    <i r="1">
      <x v="1"/>
    </i>
    <i r="1">
      <x v="2"/>
    </i>
    <i r="1">
      <x v="3"/>
    </i>
    <i r="1">
      <x v="4"/>
    </i>
    <i r="1">
      <x v="5"/>
    </i>
    <i r="1">
      <x v="6"/>
    </i>
    <i r="1">
      <x v="7"/>
    </i>
    <i t="grand">
      <x/>
    </i>
  </rowItems>
  <colFields count="1">
    <field x="0"/>
  </colFields>
  <colItems count="6">
    <i>
      <x/>
    </i>
    <i>
      <x v="1"/>
    </i>
    <i>
      <x v="2"/>
    </i>
    <i>
      <x v="3"/>
    </i>
    <i>
      <x v="4"/>
    </i>
    <i>
      <x v="5"/>
    </i>
  </colItems>
  <dataFields count="1">
    <dataField name="(Indicator 11a -11s)" fld="1" baseField="2"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caption="(Indicator 11a -11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3"/>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FC77653B-32D8-4814-928F-64E1DDAE49A9}" name="PivotTable2.1" cacheId="179"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a_a)"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CE01199D-F3D8-4D1A-A1CD-B8E76F9F89D0}" name="PivotTable2.2" cacheId="182"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a_b)"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caption="(Indicator 12a_b)"/>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5363B22-8BA6-434A-9817-4630A6CEADA1}" name="PivotTable2.3" cacheId="185"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4" firstHeaderRow="1" firstDataRow="2" firstDataCol="1"/>
  <pivotFields count="3">
    <pivotField axis="axisRow" allDrilled="1" showAll="0" dataSourceSort="1" defaultAttributeDrillState="1">
      <items count="11">
        <item x="0"/>
        <item x="1"/>
        <item x="2"/>
        <item x="3"/>
        <item x="4"/>
        <item x="5"/>
        <item x="6"/>
        <item x="7"/>
        <item x="8"/>
        <item x="9"/>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0">
    <i>
      <x/>
    </i>
    <i>
      <x v="1"/>
    </i>
    <i>
      <x v="2"/>
    </i>
    <i>
      <x v="3"/>
    </i>
    <i>
      <x v="4"/>
    </i>
    <i>
      <x v="5"/>
    </i>
    <i>
      <x v="6"/>
    </i>
    <i>
      <x v="7"/>
    </i>
    <i>
      <x v="8"/>
    </i>
    <i>
      <x v="9"/>
    </i>
  </rowItems>
  <colFields count="1">
    <field x="2"/>
  </colFields>
  <colItems count="5">
    <i>
      <x/>
    </i>
    <i>
      <x v="1"/>
    </i>
    <i>
      <x v="2"/>
    </i>
    <i>
      <x v="3"/>
    </i>
    <i>
      <x v="4"/>
    </i>
  </colItems>
  <dataFields count="1">
    <dataField name="(Indicator 12a_c)"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caption="(Indicator 12a_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B5AB6141-7C72-4B21-971F-3D4431850B35}" name="PivotTable2.4" cacheId="188"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3" firstHeaderRow="1" firstDataRow="2" firstDataCol="1"/>
  <pivotFields count="3">
    <pivotField axis="axisRow" allDrilled="1" showAll="0" dataSourceSort="1" defaultAttributeDrillState="1">
      <items count="10">
        <item x="0"/>
        <item x="1"/>
        <item x="2"/>
        <item x="3"/>
        <item x="4"/>
        <item x="5"/>
        <item x="6"/>
        <item x="7"/>
        <item x="8"/>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9">
    <i>
      <x/>
    </i>
    <i>
      <x v="1"/>
    </i>
    <i>
      <x v="2"/>
    </i>
    <i>
      <x v="3"/>
    </i>
    <i>
      <x v="4"/>
    </i>
    <i>
      <x v="5"/>
    </i>
    <i>
      <x v="6"/>
    </i>
    <i>
      <x v="7"/>
    </i>
    <i>
      <x v="8"/>
    </i>
  </rowItems>
  <colFields count="1">
    <field x="2"/>
  </colFields>
  <colItems count="5">
    <i>
      <x/>
    </i>
    <i>
      <x v="1"/>
    </i>
    <i>
      <x v="2"/>
    </i>
    <i>
      <x v="3"/>
    </i>
    <i>
      <x v="4"/>
    </i>
  </colItems>
  <dataFields count="1">
    <dataField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E9B7FAC0-D4B1-41C6-887B-4768B18C0C5C}" name="PivotTable2.4" cacheId="230"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b_a)"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caption="(Indicator 12b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71F74D0D-B3B4-46C5-A3AF-972293D23E00}" name="PivotTable2.4" cacheId="218"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4" firstHeaderRow="1" firstDataRow="2" firstDataCol="1"/>
  <pivotFields count="3">
    <pivotField axis="axisRow" allDrilled="1" showAll="0" dataSourceSort="1" defaultAttributeDrillState="1">
      <items count="11">
        <item x="0"/>
        <item x="1"/>
        <item x="2"/>
        <item x="3"/>
        <item x="4"/>
        <item x="5"/>
        <item x="6"/>
        <item x="7"/>
        <item x="8"/>
        <item x="9"/>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0">
    <i>
      <x/>
    </i>
    <i>
      <x v="1"/>
    </i>
    <i>
      <x v="2"/>
    </i>
    <i>
      <x v="3"/>
    </i>
    <i>
      <x v="4"/>
    </i>
    <i>
      <x v="5"/>
    </i>
    <i>
      <x v="6"/>
    </i>
    <i>
      <x v="7"/>
    </i>
    <i>
      <x v="8"/>
    </i>
    <i>
      <x v="9"/>
    </i>
  </rowItems>
  <colFields count="1">
    <field x="2"/>
  </colFields>
  <colItems count="5">
    <i>
      <x/>
    </i>
    <i>
      <x v="1"/>
    </i>
    <i>
      <x v="2"/>
    </i>
    <i>
      <x v="3"/>
    </i>
    <i>
      <x v="4"/>
    </i>
  </colItems>
  <dataFields count="1">
    <dataField name="(Indicator 12b_b)"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b_b)"/>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72BB0204-070C-4516-9B37-97ABF45A5817}" name="PivotTable2.4" cacheId="227"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b_c)"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b_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69024B16-CAD4-4E77-8C5C-8E934801D9BD}" name="PivotTable2.4" cacheId="191"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2" firstHeaderRow="1" firstDataRow="2" firstDataCol="1"/>
  <pivotFields count="3">
    <pivotField axis="axisRow" allDrilled="1" showAll="0" dataSourceSort="1" defaultAttributeDrillState="1">
      <items count="9">
        <item x="0"/>
        <item x="1"/>
        <item x="2"/>
        <item x="3"/>
        <item x="4"/>
        <item x="5"/>
        <item x="6"/>
        <item x="7"/>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8">
    <i>
      <x/>
    </i>
    <i>
      <x v="1"/>
    </i>
    <i>
      <x v="2"/>
    </i>
    <i>
      <x v="3"/>
    </i>
    <i>
      <x v="4"/>
    </i>
    <i>
      <x v="5"/>
    </i>
    <i>
      <x v="6"/>
    </i>
    <i>
      <x v="7"/>
    </i>
  </rowItems>
  <colFields count="1">
    <field x="2"/>
  </colFields>
  <colItems count="5">
    <i>
      <x/>
    </i>
    <i>
      <x v="1"/>
    </i>
    <i>
      <x v="2"/>
    </i>
    <i>
      <x v="3"/>
    </i>
    <i>
      <x v="4"/>
    </i>
  </colItems>
  <dataFields count="1">
    <dataField name="(Indicator 12c_a)"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c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FF96006D-AB11-44EE-996C-412213EDC00D}" name="PivotTable2.4" cacheId="206"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c_b)"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c_b)"/>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3EA16B04-D530-435A-A6EF-A976063BE501}" name="PivotTable2.4" cacheId="203"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c_c)"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c_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38C846E5-AF94-4D48-A9B6-CA5F78C4C8D0}" name="PivotTable2.4" cacheId="200"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4" firstHeaderRow="1" firstDataRow="2" firstDataCol="1"/>
  <pivotFields count="3">
    <pivotField axis="axisRow" allDrilled="1" showAll="0" dataSourceSort="1" defaultAttributeDrillState="1">
      <items count="11">
        <item x="0"/>
        <item x="1"/>
        <item x="2"/>
        <item x="3"/>
        <item x="4"/>
        <item x="5"/>
        <item x="6"/>
        <item x="7"/>
        <item x="8"/>
        <item x="9"/>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0">
    <i>
      <x/>
    </i>
    <i>
      <x v="1"/>
    </i>
    <i>
      <x v="2"/>
    </i>
    <i>
      <x v="3"/>
    </i>
    <i>
      <x v="4"/>
    </i>
    <i>
      <x v="5"/>
    </i>
    <i>
      <x v="6"/>
    </i>
    <i>
      <x v="7"/>
    </i>
    <i>
      <x v="8"/>
    </i>
    <i>
      <x v="9"/>
    </i>
  </rowItems>
  <colFields count="1">
    <field x="2"/>
  </colFields>
  <colItems count="5">
    <i>
      <x/>
    </i>
    <i>
      <x v="1"/>
    </i>
    <i>
      <x v="2"/>
    </i>
    <i>
      <x v="3"/>
    </i>
    <i>
      <x v="4"/>
    </i>
  </colItems>
  <dataFields count="1">
    <dataField name="(Indicator 12c_d)"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c_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5212EC8A-EA15-431E-A8F3-E3B07F35112D}" name="PivotTable2.4" cacheId="197"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d_a)"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d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E3D0502A-7678-440E-AB4D-E30452C3CCCA}" name="PivotTable2.4" cacheId="194"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d_b)"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d_b)"/>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B4F2D9D-5904-4B82-9BFA-27F3B4F6A756}" name="PivotTable2.4" cacheId="209"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d_c)"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d_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3519DE34-D6DD-4608-8D32-97D9BBA89638}" name="PivotTable2.4" cacheId="224"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4" firstHeaderRow="1" firstDataRow="2" firstDataCol="1"/>
  <pivotFields count="3">
    <pivotField dataField="1" showAll="0"/>
    <pivotField axis="axisCol" allDrilled="1" showAll="0" dataSourceSort="1" defaultAttributeDrillState="1">
      <items count="6">
        <item x="0"/>
        <item x="1"/>
        <item x="2"/>
        <item x="3"/>
        <item x="4"/>
        <item t="default"/>
      </items>
    </pivotField>
    <pivotField axis="axisRow" allDrilled="1" showAll="0" dataSourceSort="1" defaultAttributeDrillState="1">
      <items count="11">
        <item x="0"/>
        <item x="1"/>
        <item x="2"/>
        <item x="3"/>
        <item x="4"/>
        <item x="5"/>
        <item x="6"/>
        <item x="7"/>
        <item x="8"/>
        <item x="9"/>
        <item t="default"/>
      </items>
    </pivotField>
  </pivotFields>
  <rowFields count="1">
    <field x="2"/>
  </rowFields>
  <rowItems count="10">
    <i>
      <x/>
    </i>
    <i>
      <x v="1"/>
    </i>
    <i>
      <x v="2"/>
    </i>
    <i>
      <x v="3"/>
    </i>
    <i>
      <x v="4"/>
    </i>
    <i>
      <x v="5"/>
    </i>
    <i>
      <x v="6"/>
    </i>
    <i>
      <x v="7"/>
    </i>
    <i>
      <x v="8"/>
    </i>
    <i>
      <x v="9"/>
    </i>
  </rowItems>
  <colFields count="1">
    <field x="1"/>
  </colFields>
  <colItems count="5">
    <i>
      <x/>
    </i>
    <i>
      <x v="1"/>
    </i>
    <i>
      <x v="2"/>
    </i>
    <i>
      <x v="3"/>
    </i>
    <i>
      <x v="4"/>
    </i>
  </colItems>
  <dataFields count="1">
    <dataField name="(Indicator 13)" fld="0"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3)"/>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6"/>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57250CFB-BBB2-47B6-BA8B-4CEDD1F01FA2}" name="PivotTable2.4" cacheId="215"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210" firstHeaderRow="1" firstDataRow="2" firstDataCol="1"/>
  <pivotFields count="4">
    <pivotField axis="axisCol" allDrilled="1" showAll="0" dataSourceSort="1" defaultAttributeDrillState="1">
      <items count="6">
        <item x="0"/>
        <item x="1"/>
        <item x="2"/>
        <item x="3"/>
        <item x="4"/>
        <item t="default"/>
      </items>
    </pivotField>
    <pivotField dataField="1" showAll="0"/>
    <pivotField axis="axisRow" allDrilled="1" showAll="0" dataSourceSort="1" defaultAttributeDrillState="1">
      <items count="20">
        <item x="0"/>
        <item x="1"/>
        <item x="2"/>
        <item x="3"/>
        <item x="4"/>
        <item x="5"/>
        <item x="6"/>
        <item x="7"/>
        <item x="8"/>
        <item x="9"/>
        <item x="10"/>
        <item x="11"/>
        <item x="12"/>
        <item x="13"/>
        <item x="14"/>
        <item x="15"/>
        <item x="16"/>
        <item x="17"/>
        <item x="18"/>
        <item t="default"/>
      </items>
    </pivotField>
    <pivotField axis="axisRow" allDrilled="1" showAll="0" dataSourceSort="1" defaultAttributeDrillState="1">
      <items count="11">
        <item x="0"/>
        <item x="1"/>
        <item x="2"/>
        <item x="3"/>
        <item x="4"/>
        <item x="5"/>
        <item x="6"/>
        <item x="7"/>
        <item x="8"/>
        <item x="9"/>
        <item t="default"/>
      </items>
    </pivotField>
  </pivotFields>
  <rowFields count="2">
    <field x="2"/>
    <field x="3"/>
  </rowFields>
  <rowItems count="206">
    <i>
      <x/>
    </i>
    <i r="1">
      <x/>
    </i>
    <i r="1">
      <x v="1"/>
    </i>
    <i r="1">
      <x v="2"/>
    </i>
    <i r="1">
      <x v="3"/>
    </i>
    <i r="1">
      <x v="4"/>
    </i>
    <i r="1">
      <x v="5"/>
    </i>
    <i r="1">
      <x v="6"/>
    </i>
    <i r="1">
      <x v="7"/>
    </i>
    <i r="1">
      <x v="8"/>
    </i>
    <i r="1">
      <x v="9"/>
    </i>
    <i>
      <x v="1"/>
    </i>
    <i r="1">
      <x/>
    </i>
    <i r="1">
      <x v="1"/>
    </i>
    <i r="1">
      <x v="2"/>
    </i>
    <i r="1">
      <x v="3"/>
    </i>
    <i r="1">
      <x v="4"/>
    </i>
    <i r="1">
      <x v="5"/>
    </i>
    <i r="1">
      <x v="6"/>
    </i>
    <i r="1">
      <x v="7"/>
    </i>
    <i r="1">
      <x v="9"/>
    </i>
    <i>
      <x v="2"/>
    </i>
    <i r="1">
      <x/>
    </i>
    <i r="1">
      <x v="1"/>
    </i>
    <i r="1">
      <x v="2"/>
    </i>
    <i r="1">
      <x v="3"/>
    </i>
    <i r="1">
      <x v="4"/>
    </i>
    <i r="1">
      <x v="5"/>
    </i>
    <i r="1">
      <x v="6"/>
    </i>
    <i r="1">
      <x v="7"/>
    </i>
    <i r="1">
      <x v="8"/>
    </i>
    <i r="1">
      <x v="9"/>
    </i>
    <i>
      <x v="3"/>
    </i>
    <i r="1">
      <x/>
    </i>
    <i r="1">
      <x v="1"/>
    </i>
    <i r="1">
      <x v="2"/>
    </i>
    <i r="1">
      <x v="3"/>
    </i>
    <i r="1">
      <x v="4"/>
    </i>
    <i r="1">
      <x v="5"/>
    </i>
    <i r="1">
      <x v="6"/>
    </i>
    <i r="1">
      <x v="7"/>
    </i>
    <i r="1">
      <x v="8"/>
    </i>
    <i r="1">
      <x v="9"/>
    </i>
    <i>
      <x v="4"/>
    </i>
    <i r="1">
      <x/>
    </i>
    <i r="1">
      <x v="1"/>
    </i>
    <i r="1">
      <x v="2"/>
    </i>
    <i r="1">
      <x v="3"/>
    </i>
    <i r="1">
      <x v="4"/>
    </i>
    <i r="1">
      <x v="5"/>
    </i>
    <i r="1">
      <x v="6"/>
    </i>
    <i r="1">
      <x v="7"/>
    </i>
    <i r="1">
      <x v="8"/>
    </i>
    <i r="1">
      <x v="9"/>
    </i>
    <i>
      <x v="5"/>
    </i>
    <i r="1">
      <x/>
    </i>
    <i r="1">
      <x v="1"/>
    </i>
    <i r="1">
      <x v="2"/>
    </i>
    <i r="1">
      <x v="3"/>
    </i>
    <i r="1">
      <x v="4"/>
    </i>
    <i r="1">
      <x v="5"/>
    </i>
    <i r="1">
      <x v="6"/>
    </i>
    <i r="1">
      <x v="7"/>
    </i>
    <i r="1">
      <x v="9"/>
    </i>
    <i>
      <x v="6"/>
    </i>
    <i r="1">
      <x/>
    </i>
    <i r="1">
      <x v="1"/>
    </i>
    <i r="1">
      <x v="2"/>
    </i>
    <i r="1">
      <x v="3"/>
    </i>
    <i r="1">
      <x v="4"/>
    </i>
    <i r="1">
      <x v="5"/>
    </i>
    <i r="1">
      <x v="6"/>
    </i>
    <i r="1">
      <x v="7"/>
    </i>
    <i r="1">
      <x v="9"/>
    </i>
    <i>
      <x v="7"/>
    </i>
    <i r="1">
      <x/>
    </i>
    <i r="1">
      <x v="1"/>
    </i>
    <i r="1">
      <x v="2"/>
    </i>
    <i r="1">
      <x v="3"/>
    </i>
    <i r="1">
      <x v="4"/>
    </i>
    <i r="1">
      <x v="5"/>
    </i>
    <i r="1">
      <x v="6"/>
    </i>
    <i r="1">
      <x v="7"/>
    </i>
    <i r="1">
      <x v="8"/>
    </i>
    <i r="1">
      <x v="9"/>
    </i>
    <i>
      <x v="8"/>
    </i>
    <i r="1">
      <x/>
    </i>
    <i r="1">
      <x v="1"/>
    </i>
    <i r="1">
      <x v="2"/>
    </i>
    <i r="1">
      <x v="3"/>
    </i>
    <i r="1">
      <x v="4"/>
    </i>
    <i r="1">
      <x v="5"/>
    </i>
    <i r="1">
      <x v="6"/>
    </i>
    <i r="1">
      <x v="7"/>
    </i>
    <i r="1">
      <x v="8"/>
    </i>
    <i r="1">
      <x v="9"/>
    </i>
    <i>
      <x v="9"/>
    </i>
    <i r="1">
      <x/>
    </i>
    <i r="1">
      <x v="1"/>
    </i>
    <i r="1">
      <x v="2"/>
    </i>
    <i r="1">
      <x v="3"/>
    </i>
    <i r="1">
      <x v="4"/>
    </i>
    <i r="1">
      <x v="5"/>
    </i>
    <i r="1">
      <x v="6"/>
    </i>
    <i r="1">
      <x v="7"/>
    </i>
    <i r="1">
      <x v="8"/>
    </i>
    <i r="1">
      <x v="9"/>
    </i>
    <i>
      <x v="10"/>
    </i>
    <i r="1">
      <x/>
    </i>
    <i r="1">
      <x v="1"/>
    </i>
    <i r="1">
      <x v="2"/>
    </i>
    <i r="1">
      <x v="3"/>
    </i>
    <i r="1">
      <x v="4"/>
    </i>
    <i r="1">
      <x v="5"/>
    </i>
    <i r="1">
      <x v="6"/>
    </i>
    <i r="1">
      <x v="7"/>
    </i>
    <i r="1">
      <x v="8"/>
    </i>
    <i r="1">
      <x v="9"/>
    </i>
    <i>
      <x v="11"/>
    </i>
    <i r="1">
      <x/>
    </i>
    <i r="1">
      <x v="1"/>
    </i>
    <i r="1">
      <x v="2"/>
    </i>
    <i r="1">
      <x v="3"/>
    </i>
    <i r="1">
      <x v="4"/>
    </i>
    <i r="1">
      <x v="5"/>
    </i>
    <i r="1">
      <x v="6"/>
    </i>
    <i r="1">
      <x v="7"/>
    </i>
    <i r="1">
      <x v="8"/>
    </i>
    <i r="1">
      <x v="9"/>
    </i>
    <i>
      <x v="12"/>
    </i>
    <i r="1">
      <x/>
    </i>
    <i r="1">
      <x v="1"/>
    </i>
    <i r="1">
      <x v="2"/>
    </i>
    <i r="1">
      <x v="3"/>
    </i>
    <i r="1">
      <x v="4"/>
    </i>
    <i r="1">
      <x v="5"/>
    </i>
    <i r="1">
      <x v="6"/>
    </i>
    <i r="1">
      <x v="7"/>
    </i>
    <i r="1">
      <x v="8"/>
    </i>
    <i r="1">
      <x v="9"/>
    </i>
    <i>
      <x v="13"/>
    </i>
    <i r="1">
      <x/>
    </i>
    <i r="1">
      <x v="1"/>
    </i>
    <i r="1">
      <x v="2"/>
    </i>
    <i r="1">
      <x v="3"/>
    </i>
    <i r="1">
      <x v="4"/>
    </i>
    <i r="1">
      <x v="5"/>
    </i>
    <i r="1">
      <x v="6"/>
    </i>
    <i r="1">
      <x v="7"/>
    </i>
    <i r="1">
      <x v="8"/>
    </i>
    <i r="1">
      <x v="9"/>
    </i>
    <i>
      <x v="14"/>
    </i>
    <i r="1">
      <x/>
    </i>
    <i r="1">
      <x v="1"/>
    </i>
    <i r="1">
      <x v="2"/>
    </i>
    <i r="1">
      <x v="3"/>
    </i>
    <i r="1">
      <x v="4"/>
    </i>
    <i r="1">
      <x v="5"/>
    </i>
    <i r="1">
      <x v="6"/>
    </i>
    <i r="1">
      <x v="7"/>
    </i>
    <i r="1">
      <x v="8"/>
    </i>
    <i r="1">
      <x v="9"/>
    </i>
    <i>
      <x v="15"/>
    </i>
    <i r="1">
      <x/>
    </i>
    <i r="1">
      <x v="1"/>
    </i>
    <i r="1">
      <x v="2"/>
    </i>
    <i r="1">
      <x v="3"/>
    </i>
    <i r="1">
      <x v="4"/>
    </i>
    <i r="1">
      <x v="5"/>
    </i>
    <i r="1">
      <x v="6"/>
    </i>
    <i r="1">
      <x v="7"/>
    </i>
    <i r="1">
      <x v="8"/>
    </i>
    <i r="1">
      <x v="9"/>
    </i>
    <i>
      <x v="16"/>
    </i>
    <i r="1">
      <x/>
    </i>
    <i r="1">
      <x v="1"/>
    </i>
    <i r="1">
      <x v="2"/>
    </i>
    <i r="1">
      <x v="3"/>
    </i>
    <i r="1">
      <x v="4"/>
    </i>
    <i r="1">
      <x v="5"/>
    </i>
    <i r="1">
      <x v="6"/>
    </i>
    <i r="1">
      <x v="7"/>
    </i>
    <i r="1">
      <x v="8"/>
    </i>
    <i r="1">
      <x v="9"/>
    </i>
    <i>
      <x v="17"/>
    </i>
    <i r="1">
      <x/>
    </i>
    <i r="1">
      <x v="1"/>
    </i>
    <i r="1">
      <x v="2"/>
    </i>
    <i r="1">
      <x v="3"/>
    </i>
    <i r="1">
      <x v="4"/>
    </i>
    <i r="1">
      <x v="5"/>
    </i>
    <i r="1">
      <x v="6"/>
    </i>
    <i r="1">
      <x v="7"/>
    </i>
    <i r="1">
      <x v="8"/>
    </i>
    <i r="1">
      <x v="9"/>
    </i>
    <i>
      <x v="18"/>
    </i>
    <i r="1">
      <x/>
    </i>
    <i r="1">
      <x v="1"/>
    </i>
    <i r="1">
      <x v="2"/>
    </i>
    <i r="1">
      <x v="3"/>
    </i>
    <i r="1">
      <x v="4"/>
    </i>
    <i r="1">
      <x v="5"/>
    </i>
    <i r="1">
      <x v="6"/>
    </i>
    <i r="1">
      <x v="7"/>
    </i>
    <i r="1">
      <x v="8"/>
    </i>
    <i r="1">
      <x v="9"/>
    </i>
  </rowItems>
  <colFields count="1">
    <field x="0"/>
  </colFields>
  <colItems count="5">
    <i>
      <x/>
    </i>
    <i>
      <x v="1"/>
    </i>
    <i>
      <x v="2"/>
    </i>
    <i>
      <x v="3"/>
    </i>
    <i>
      <x v="4"/>
    </i>
  </colItems>
  <dataFields count="1">
    <dataField name="(Indicator 14)"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4)"/>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2"/>
    <rowHierarchyUsage hierarchyUsage="66"/>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6F3D1100-CA66-4C98-956A-D3D0C5BB2B90}" name="PivotTable2.4" cacheId="170"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0" firstHeaderRow="1" firstDataRow="2" firstDataCol="1"/>
  <pivotFields count="3">
    <pivotField axis="axisRow" allDrilled="1" showAll="0" dataSourceSort="1" defaultAttributeDrillState="1">
      <items count="7">
        <item x="0"/>
        <item x="1"/>
        <item x="2"/>
        <item x="3"/>
        <item x="4"/>
        <item x="5"/>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6">
    <i>
      <x/>
    </i>
    <i>
      <x v="1"/>
    </i>
    <i>
      <x v="2"/>
    </i>
    <i>
      <x v="3"/>
    </i>
    <i>
      <x v="4"/>
    </i>
    <i>
      <x v="5"/>
    </i>
  </rowItems>
  <colFields count="1">
    <field x="2"/>
  </colFields>
  <colItems count="5">
    <i>
      <x/>
    </i>
    <i>
      <x v="1"/>
    </i>
    <i>
      <x v="2"/>
    </i>
    <i>
      <x v="3"/>
    </i>
    <i>
      <x v="4"/>
    </i>
  </colItems>
  <dataFields count="1">
    <dataField name="(Indicator 18)"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8)"/>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D7FD183D-5B28-487D-8740-29C069598337}" name="PivotTable2.4" cacheId="173"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8" firstHeaderRow="1" firstDataRow="2" firstDataCol="1"/>
  <pivotFields count="3">
    <pivotField axis="axisRow" allDrilled="1" showAll="0" dataSourceSort="1" defaultAttributeDrillState="1">
      <items count="5">
        <item x="0"/>
        <item x="1"/>
        <item x="2"/>
        <item x="3"/>
        <item t="default"/>
      </items>
    </pivotField>
    <pivotField axis="axisCol" allDrilled="1" showAll="0" dataSourceSort="1" defaultAttributeDrillState="1">
      <items count="6">
        <item x="0"/>
        <item x="1"/>
        <item x="2"/>
        <item x="3"/>
        <item x="4"/>
        <item t="default"/>
      </items>
    </pivotField>
    <pivotField dataField="1" showAll="0"/>
  </pivotFields>
  <rowFields count="1">
    <field x="0"/>
  </rowFields>
  <rowItems count="4">
    <i>
      <x/>
    </i>
    <i>
      <x v="1"/>
    </i>
    <i>
      <x v="2"/>
    </i>
    <i>
      <x v="3"/>
    </i>
  </rowItems>
  <colFields count="1">
    <field x="1"/>
  </colFields>
  <colItems count="5">
    <i>
      <x/>
    </i>
    <i>
      <x v="1"/>
    </i>
    <i>
      <x v="2"/>
    </i>
    <i>
      <x v="3"/>
    </i>
    <i>
      <x v="4"/>
    </i>
  </colItems>
  <dataFields count="1">
    <dataField name="(Indicator 19)" fld="2"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9)"/>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90525361-2CD8-460B-A1D1-1485BA48DAFC}" name="PivotTable2.4" cacheId="176"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4" firstHeaderRow="1" firstDataRow="2" firstDataCol="1"/>
  <pivotFields count="3">
    <pivotField axis="axisRow" allDrilled="1" showAll="0" dataSourceSort="1" defaultAttributeDrillState="1">
      <items count="11">
        <item x="0"/>
        <item x="1"/>
        <item x="2"/>
        <item x="3"/>
        <item x="4"/>
        <item x="5"/>
        <item x="6"/>
        <item x="7"/>
        <item x="8"/>
        <item x="9"/>
        <item t="default"/>
      </items>
    </pivotField>
    <pivotField axis="axisCol" allDrilled="1" showAll="0" dataSourceSort="1" defaultAttributeDrillState="1">
      <items count="6">
        <item x="0"/>
        <item x="1"/>
        <item x="2"/>
        <item x="3"/>
        <item x="4"/>
        <item t="default"/>
      </items>
    </pivotField>
    <pivotField dataField="1" showAll="0"/>
  </pivotFields>
  <rowFields count="1">
    <field x="0"/>
  </rowFields>
  <rowItems count="10">
    <i>
      <x/>
    </i>
    <i>
      <x v="1"/>
    </i>
    <i>
      <x v="2"/>
    </i>
    <i>
      <x v="3"/>
    </i>
    <i>
      <x v="4"/>
    </i>
    <i>
      <x v="5"/>
    </i>
    <i>
      <x v="6"/>
    </i>
    <i>
      <x v="7"/>
    </i>
    <i>
      <x v="8"/>
    </i>
    <i>
      <x v="9"/>
    </i>
  </rowItems>
  <colFields count="1">
    <field x="1"/>
  </colFields>
  <colItems count="5">
    <i>
      <x/>
    </i>
    <i>
      <x v="1"/>
    </i>
    <i>
      <x v="2"/>
    </i>
    <i>
      <x v="3"/>
    </i>
    <i>
      <x v="4"/>
    </i>
  </colItems>
  <dataFields count="1">
    <dataField name="(Indicator 22)" fld="2"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22)"/>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B4B46A44-2255-46D1-8E0A-2929FD353A79}" name="PivotTable2.4" cacheId="221"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48" firstHeaderRow="1" firstDataRow="2" firstDataCol="1"/>
  <pivotFields count="4">
    <pivotField axis="axisRow" allDrilled="1" showAll="0" dataSourceSort="1" defaultSubtotal="0" defaultAttributeDrillState="1">
      <items count="10">
        <item x="0"/>
        <item x="1"/>
        <item x="2"/>
        <item x="3"/>
        <item x="4"/>
        <item x="5"/>
        <item x="6"/>
        <item x="7"/>
        <item x="8"/>
        <item x="9"/>
      </items>
    </pivotField>
    <pivotField axis="axisCol" allDrilled="1" showAll="0" dataSourceSort="1" defaultSubtotal="0" defaultAttributeDrillState="1">
      <items count="5">
        <item x="0"/>
        <item x="1"/>
        <item x="2"/>
        <item x="3"/>
        <item x="4"/>
      </items>
    </pivotField>
    <pivotField dataField="1" showAll="0"/>
    <pivotField axis="axisRow" allDrilled="1" showAll="0" dataSourceSort="1" defaultSubtotal="0" defaultAttributeDrillState="1">
      <items count="4">
        <item x="0"/>
        <item x="1"/>
        <item x="2"/>
        <item x="3"/>
      </items>
    </pivotField>
  </pivotFields>
  <rowFields count="2">
    <field x="3"/>
    <field x="0"/>
  </rowFields>
  <rowItems count="44">
    <i>
      <x/>
    </i>
    <i r="1">
      <x/>
    </i>
    <i r="1">
      <x v="1"/>
    </i>
    <i r="1">
      <x v="2"/>
    </i>
    <i r="1">
      <x v="3"/>
    </i>
    <i r="1">
      <x v="4"/>
    </i>
    <i r="1">
      <x v="5"/>
    </i>
    <i r="1">
      <x v="6"/>
    </i>
    <i r="1">
      <x v="7"/>
    </i>
    <i r="1">
      <x v="8"/>
    </i>
    <i r="1">
      <x v="9"/>
    </i>
    <i>
      <x v="1"/>
    </i>
    <i r="1">
      <x/>
    </i>
    <i r="1">
      <x v="1"/>
    </i>
    <i r="1">
      <x v="2"/>
    </i>
    <i r="1">
      <x v="3"/>
    </i>
    <i r="1">
      <x v="4"/>
    </i>
    <i r="1">
      <x v="5"/>
    </i>
    <i r="1">
      <x v="6"/>
    </i>
    <i r="1">
      <x v="7"/>
    </i>
    <i r="1">
      <x v="8"/>
    </i>
    <i r="1">
      <x v="9"/>
    </i>
    <i>
      <x v="2"/>
    </i>
    <i r="1">
      <x/>
    </i>
    <i r="1">
      <x v="1"/>
    </i>
    <i r="1">
      <x v="2"/>
    </i>
    <i r="1">
      <x v="3"/>
    </i>
    <i r="1">
      <x v="4"/>
    </i>
    <i r="1">
      <x v="5"/>
    </i>
    <i r="1">
      <x v="6"/>
    </i>
    <i r="1">
      <x v="7"/>
    </i>
    <i r="1">
      <x v="8"/>
    </i>
    <i r="1">
      <x v="9"/>
    </i>
    <i>
      <x v="3"/>
    </i>
    <i r="1">
      <x/>
    </i>
    <i r="1">
      <x v="1"/>
    </i>
    <i r="1">
      <x v="2"/>
    </i>
    <i r="1">
      <x v="3"/>
    </i>
    <i r="1">
      <x v="4"/>
    </i>
    <i r="1">
      <x v="5"/>
    </i>
    <i r="1">
      <x v="6"/>
    </i>
    <i r="1">
      <x v="7"/>
    </i>
    <i r="1">
      <x v="8"/>
    </i>
    <i r="1">
      <x v="9"/>
    </i>
  </rowItems>
  <colFields count="1">
    <field x="1"/>
  </colFields>
  <colItems count="5">
    <i>
      <x/>
    </i>
    <i>
      <x v="1"/>
    </i>
    <i>
      <x v="2"/>
    </i>
    <i>
      <x v="3"/>
    </i>
    <i>
      <x v="4"/>
    </i>
  </colItems>
  <dataFields count="1">
    <dataField name="(Indicator 23)" fld="2" baseField="0" baseItem="0"/>
  </dataFields>
  <formats count="1">
    <format dxfId="82">
      <pivotArea collapsedLevelsAreSubtotals="1" fieldPosition="0">
        <references count="1">
          <reference field="3" count="1">
            <x v="0"/>
          </reference>
        </references>
      </pivotArea>
    </format>
  </format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23)"/>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73"/>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SWA">
      <a:dk1>
        <a:sysClr val="windowText" lastClr="000000"/>
      </a:dk1>
      <a:lt1>
        <a:sysClr val="window" lastClr="FFFFFF"/>
      </a:lt1>
      <a:dk2>
        <a:srgbClr val="303138"/>
      </a:dk2>
      <a:lt2>
        <a:srgbClr val="E7E6E6"/>
      </a:lt2>
      <a:accent1>
        <a:srgbClr val="E71D31"/>
      </a:accent1>
      <a:accent2>
        <a:srgbClr val="DBDBDB"/>
      </a:accent2>
      <a:accent3>
        <a:srgbClr val="2E849E"/>
      </a:accent3>
      <a:accent4>
        <a:srgbClr val="BA4A56"/>
      </a:accent4>
      <a:accent5>
        <a:srgbClr val="73C194"/>
      </a:accent5>
      <a:accent6>
        <a:srgbClr val="A68FD8"/>
      </a:accent6>
      <a:hlink>
        <a:srgbClr val="0000FF"/>
      </a:hlink>
      <a:folHlink>
        <a:srgbClr val="0000FF"/>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safeworkaustralia.gov.au/about-our-datasets/jurisdictional-comparison-data" TargetMode="External"/><Relationship Id="rId2" Type="http://schemas.openxmlformats.org/officeDocument/2006/relationships/hyperlink" Target="https://data.safeworkaustralia.gov.au/interactive-data/topic/jurisdictional-comparison" TargetMode="Externa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afeworkaustralia.gov.au/workers-compensation/comparing-workers-compensation-australia"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6.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7.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18.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9.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20.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21.xml"/></Relationships>
</file>

<file path=xl/worksheets/_rels/sheet22.xml.rels><?xml version="1.0" encoding="UTF-8" standalone="yes"?>
<Relationships xmlns="http://schemas.openxmlformats.org/package/2006/relationships"><Relationship Id="rId1" Type="http://schemas.openxmlformats.org/officeDocument/2006/relationships/pivotTable" Target="../pivotTables/pivotTable22.xml"/></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23.xml"/></Relationships>
</file>

<file path=xl/worksheets/_rels/sheet24.xml.rels><?xml version="1.0" encoding="UTF-8" standalone="yes"?>
<Relationships xmlns="http://schemas.openxmlformats.org/package/2006/relationships"><Relationship Id="rId1" Type="http://schemas.openxmlformats.org/officeDocument/2006/relationships/pivotTable" Target="../pivotTables/pivotTable24.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25.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26.xml"/></Relationships>
</file>

<file path=xl/worksheets/_rels/sheet27.xml.rels><?xml version="1.0" encoding="UTF-8" standalone="yes"?>
<Relationships xmlns="http://schemas.openxmlformats.org/package/2006/relationships"><Relationship Id="rId1" Type="http://schemas.openxmlformats.org/officeDocument/2006/relationships/pivotTable" Target="../pivotTables/pivotTable27.xml"/></Relationships>
</file>

<file path=xl/worksheets/_rels/sheet28.xml.rels><?xml version="1.0" encoding="UTF-8" standalone="yes"?>
<Relationships xmlns="http://schemas.openxmlformats.org/package/2006/relationships"><Relationship Id="rId1" Type="http://schemas.openxmlformats.org/officeDocument/2006/relationships/pivotTable" Target="../pivotTables/pivotTable28.xml"/></Relationships>
</file>

<file path=xl/worksheets/_rels/sheet29.xml.rels><?xml version="1.0" encoding="UTF-8" standalone="yes"?>
<Relationships xmlns="http://schemas.openxmlformats.org/package/2006/relationships"><Relationship Id="rId1" Type="http://schemas.openxmlformats.org/officeDocument/2006/relationships/pivotTable" Target="../pivotTables/pivotTable29.xml"/></Relationships>
</file>

<file path=xl/worksheets/_rels/sheet30.xml.rels><?xml version="1.0" encoding="UTF-8" standalone="yes"?>
<Relationships xmlns="http://schemas.openxmlformats.org/package/2006/relationships"><Relationship Id="rId1" Type="http://schemas.openxmlformats.org/officeDocument/2006/relationships/pivotTable" Target="../pivotTables/pivotTable30.xml"/></Relationships>
</file>

<file path=xl/worksheets/_rels/sheet31.xml.rels><?xml version="1.0" encoding="UTF-8" standalone="yes"?>
<Relationships xmlns="http://schemas.openxmlformats.org/package/2006/relationships"><Relationship Id="rId1" Type="http://schemas.openxmlformats.org/officeDocument/2006/relationships/pivotTable" Target="../pivotTables/pivotTable31.xml"/></Relationships>
</file>

<file path=xl/worksheets/_rels/sheet32.xml.rels><?xml version="1.0" encoding="UTF-8" standalone="yes"?>
<Relationships xmlns="http://schemas.openxmlformats.org/package/2006/relationships"><Relationship Id="rId1" Type="http://schemas.openxmlformats.org/officeDocument/2006/relationships/pivotTable" Target="../pivotTables/pivotTable32.xml"/></Relationships>
</file>

<file path=xl/worksheets/_rels/sheet33.xml.rels><?xml version="1.0" encoding="UTF-8" standalone="yes"?>
<Relationships xmlns="http://schemas.openxmlformats.org/package/2006/relationships"><Relationship Id="rId1" Type="http://schemas.openxmlformats.org/officeDocument/2006/relationships/pivotTable" Target="../pivotTables/pivot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E594B-4E4C-4A82-97F9-7E81382A084E}">
  <dimension ref="A1:D92"/>
  <sheetViews>
    <sheetView tabSelected="1" zoomScale="85" zoomScaleNormal="85" workbookViewId="0"/>
  </sheetViews>
  <sheetFormatPr defaultColWidth="9.15625" defaultRowHeight="14.4" x14ac:dyDescent="0.55000000000000004"/>
  <cols>
    <col min="1" max="1" width="3.41796875" style="1" customWidth="1"/>
    <col min="2" max="2" width="9.3125" style="1" bestFit="1" customWidth="1"/>
    <col min="3" max="3" width="240.734375" style="1" bestFit="1" customWidth="1"/>
    <col min="4" max="4" width="255.578125" style="1" bestFit="1" customWidth="1"/>
    <col min="5" max="6" width="12.68359375" style="1" customWidth="1"/>
    <col min="7" max="16384" width="9.15625" style="1"/>
  </cols>
  <sheetData>
    <row r="1" spans="1:4" ht="19.8" thickBot="1" x14ac:dyDescent="0.8">
      <c r="A1" s="30"/>
      <c r="B1" s="30" t="str">
        <f>_xlfn.CONCAT("Safe Work Australia – Comparative Performance Monitoring detailed data file ",$C$5)</f>
        <v>Safe Work Australia – Comparative Performance Monitoring detailed data file 2022-23</v>
      </c>
      <c r="C1" s="29"/>
    </row>
    <row r="2" spans="1:4" ht="14.7" thickTop="1" x14ac:dyDescent="0.55000000000000004"/>
    <row r="5" spans="1:4" x14ac:dyDescent="0.55000000000000004">
      <c r="A5" s="2"/>
      <c r="B5" s="2"/>
      <c r="C5" s="2" t="s">
        <v>0</v>
      </c>
    </row>
    <row r="6" spans="1:4" ht="17.100000000000001" thickBot="1" x14ac:dyDescent="0.7">
      <c r="A6" s="3"/>
      <c r="B6" s="33" t="s">
        <v>1</v>
      </c>
      <c r="C6" s="33"/>
      <c r="D6" s="4"/>
    </row>
    <row r="7" spans="1:4" ht="14.7" thickTop="1" x14ac:dyDescent="0.55000000000000004">
      <c r="A7" s="5"/>
      <c r="B7" s="32"/>
      <c r="C7" s="31">
        <v>45627</v>
      </c>
      <c r="D7" s="4"/>
    </row>
    <row r="8" spans="1:4" x14ac:dyDescent="0.55000000000000004">
      <c r="D8" s="4"/>
    </row>
    <row r="9" spans="1:4" ht="17.100000000000001" thickBot="1" x14ac:dyDescent="0.7">
      <c r="A9" s="3"/>
      <c r="B9" s="3" t="s">
        <v>2</v>
      </c>
      <c r="C9" s="3"/>
      <c r="D9" s="4"/>
    </row>
    <row r="10" spans="1:4" ht="14.7" thickTop="1" x14ac:dyDescent="0.55000000000000004">
      <c r="A10" s="14"/>
      <c r="B10" s="14"/>
      <c r="C10" s="14" t="s">
        <v>3</v>
      </c>
      <c r="D10" s="4"/>
    </row>
    <row r="11" spans="1:4" x14ac:dyDescent="0.55000000000000004">
      <c r="A11" s="14"/>
      <c r="B11" s="14"/>
      <c r="C11" s="14" t="s">
        <v>4</v>
      </c>
      <c r="D11" s="4"/>
    </row>
    <row r="12" spans="1:4" x14ac:dyDescent="0.55000000000000004">
      <c r="A12" s="14"/>
      <c r="B12" s="14"/>
      <c r="C12" s="26" t="s">
        <v>5</v>
      </c>
      <c r="D12" s="4"/>
    </row>
    <row r="13" spans="1:4" x14ac:dyDescent="0.55000000000000004">
      <c r="A13" s="6"/>
      <c r="B13" s="6"/>
      <c r="C13" s="6"/>
      <c r="D13" s="4"/>
    </row>
    <row r="14" spans="1:4" x14ac:dyDescent="0.55000000000000004">
      <c r="D14" s="4"/>
    </row>
    <row r="15" spans="1:4" ht="17.100000000000001" thickBot="1" x14ac:dyDescent="0.7">
      <c r="A15" s="3"/>
      <c r="B15" s="3" t="s">
        <v>6</v>
      </c>
      <c r="C15" s="3"/>
    </row>
    <row r="16" spans="1:4" ht="14.7" thickTop="1" x14ac:dyDescent="0.55000000000000004">
      <c r="C16" s="7" t="s">
        <v>7</v>
      </c>
      <c r="D16" s="9"/>
    </row>
    <row r="17" spans="3:4" x14ac:dyDescent="0.55000000000000004">
      <c r="C17" s="8" t="str">
        <f>_xlfn.CONCAT("Table 1.1. Incidence rates of serious claims by jurisdiction, 6-year to ",$C$5,"p (Indicator 1)")</f>
        <v>Table 1.1. Incidence rates of serious claims by jurisdiction, 6-year to 2022-23p (Indicator 1)</v>
      </c>
      <c r="D17" s="14" t="s">
        <v>8</v>
      </c>
    </row>
    <row r="18" spans="3:4" x14ac:dyDescent="0.55000000000000004">
      <c r="C18" s="8" t="str">
        <f>_xlfn.CONCAT("Table 1.2. Frequency rates of serious claims by jurisdiction, 6-year to ",$C$5,"p (Indicator 2)")</f>
        <v>Table 1.2. Frequency rates of serious claims by jurisdiction, 6-year to 2022-23p (Indicator 2)</v>
      </c>
      <c r="D18" s="14" t="s">
        <v>8</v>
      </c>
    </row>
    <row r="19" spans="3:4" x14ac:dyDescent="0.55000000000000004">
      <c r="C19" s="8" t="str">
        <f>_xlfn.CONCAT("Table 1.3. Incidence rates of long term (12 weeks or more compensation) claims by jurisdiction, 6-year to ",$C$5,"p (Indicator 3)")</f>
        <v>Table 1.3. Incidence rates of long term (12 weeks or more compensation) claims by jurisdiction, 6-year to 2022-23p (Indicator 3)</v>
      </c>
      <c r="D19" s="14" t="s">
        <v>8</v>
      </c>
    </row>
    <row r="20" spans="3:4" x14ac:dyDescent="0.55000000000000004">
      <c r="C20" s="8" t="str">
        <f>_xlfn.CONCAT("Table 1.4. Frequency rates of long term (12 weeks or more compensation) claims by jurisdiction, 6-year to ",$C$5,"p (Indicator 4)")</f>
        <v>Table 1.4. Frequency rates of long term (12 weeks or more compensation) claims by jurisdiction, 6-year to 2022-23p (Indicator 4)</v>
      </c>
      <c r="D20" s="14" t="s">
        <v>8</v>
      </c>
    </row>
    <row r="21" spans="3:4" x14ac:dyDescent="0.55000000000000004">
      <c r="C21" s="8" t="str">
        <f>_xlfn.CONCAT("Table 1.5. Self-insured serious claims by jurisdiction (count), 6-year to ",$C$5,"p (Indicator 5a)")</f>
        <v>Table 1.5. Self-insured serious claims by jurisdiction (count), 6-year to 2022-23p (Indicator 5a)</v>
      </c>
      <c r="D21" s="14" t="s">
        <v>8</v>
      </c>
    </row>
    <row r="22" spans="3:4" x14ac:dyDescent="0.55000000000000004">
      <c r="C22" s="8" t="str">
        <f>_xlfn.CONCAT("Table 1.6. Self-insured serious claims by jurisdiction (% of total), 6-year to ",$C$5,"p (Indicator 5b)")</f>
        <v>Table 1.6. Self-insured serious claims by jurisdiction (% of total), 6-year to 2022-23p (Indicator 5b)</v>
      </c>
      <c r="D22" s="14" t="s">
        <v>8</v>
      </c>
    </row>
    <row r="23" spans="3:4" x14ac:dyDescent="0.55000000000000004">
      <c r="C23" s="8" t="str">
        <f>_xlfn.CONCAT("Table 1.7. Serious claims by duration of compensated absence (% of total) and jurisdiction, 5-year to ",LEFT($C$5,4)-1,"-",RIGHT(LEFT($C$5,4),2), " (Indicator 6)")</f>
        <v>Table 1.7. Serious claims by duration of compensated absence (% of total) and jurisdiction, 5-year to 2021-22 (Indicator 6)</v>
      </c>
      <c r="D23" s="14" t="s">
        <v>8</v>
      </c>
    </row>
    <row r="24" spans="3:4" x14ac:dyDescent="0.55000000000000004">
      <c r="C24" s="8" t="str">
        <f>_xlfn.CONCAT("Table 1.8. Traumatic injury worker fatalities (excluding public road incidence) by state (count), 6-year to ",$C$5," (Indicator 7a)")</f>
        <v>Table 1.8. Traumatic injury worker fatalities (excluding public road incidence) by state (count), 6-year to 2022-23 (Indicator 7a)</v>
      </c>
      <c r="D24" s="14" t="s">
        <v>8</v>
      </c>
    </row>
    <row r="25" spans="3:4" x14ac:dyDescent="0.55000000000000004">
      <c r="C25" s="8" t="str">
        <f>_xlfn.CONCAT("Table 1.9. Traumatic injury worker fatalities (excluding public road incidence) by state (rate), 6-year to ",$C$5," (Indicator 7b)")</f>
        <v>Table 1.9. Traumatic injury worker fatalities (excluding public road incidence) by state (rate), 6-year to 2022-23 (Indicator 7b)</v>
      </c>
      <c r="D25" s="14" t="s">
        <v>8</v>
      </c>
    </row>
    <row r="26" spans="3:4" x14ac:dyDescent="0.55000000000000004">
      <c r="C26" s="8" t="str">
        <f>_xlfn.CONCAT("Table 1.10. Compensated fatalities involving occupational diseases by jurisdiction, 6-year to ",$C$5," (Indicator 8)")</f>
        <v>Table 1.10. Compensated fatalities involving occupational diseases by jurisdiction, 6-year to 2022-23 (Indicator 8)</v>
      </c>
      <c r="D26" s="14" t="s">
        <v>8</v>
      </c>
    </row>
    <row r="27" spans="3:4" x14ac:dyDescent="0.55000000000000004">
      <c r="C27" s="8" t="str">
        <f>_xlfn.CONCAT("Table 1.11. Serious claims by mechanism of incident and jurisdiction (% of total), 6-year to ",$C$5,"p (Indicator 10a - 10j)")</f>
        <v>Table 1.11. Serious claims by mechanism of incident and jurisdiction (% of total), 6-year to 2022-23p (Indicator 10a - 10j)</v>
      </c>
      <c r="D27" s="14" t="s">
        <v>8</v>
      </c>
    </row>
    <row r="28" spans="3:4" x14ac:dyDescent="0.55000000000000004">
      <c r="C28" s="8" t="str">
        <f>_xlfn.CONCAT("Table 1.12. Serious claims by industry and jurisdiction (frequency rate), 6-year to ",$C$5,"p (Indicator 11a - 11s)")</f>
        <v>Table 1.12. Serious claims by industry and jurisdiction (frequency rate), 6-year to 2022-23p (Indicator 11a - 11s)</v>
      </c>
      <c r="D28" s="14" t="s">
        <v>8</v>
      </c>
    </row>
    <row r="29" spans="3:4" x14ac:dyDescent="0.55000000000000004">
      <c r="C29" s="7" t="s">
        <v>9</v>
      </c>
    </row>
    <row r="30" spans="3:4" x14ac:dyDescent="0.55000000000000004">
      <c r="C30" s="8" t="str">
        <f>_xlfn.CONCAT("Table 2.1. Number of workplace visits (proactive) by jurisdiction, 5-year to ",$C$5," (Indicator 12a_a)")</f>
        <v>Table 2.1. Number of workplace visits (proactive) by jurisdiction, 5-year to 2022-23 (Indicator 12a_a)</v>
      </c>
      <c r="D30" s="14" t="s">
        <v>8</v>
      </c>
    </row>
    <row r="31" spans="3:4" x14ac:dyDescent="0.55000000000000004">
      <c r="C31" s="8" t="str">
        <f>_xlfn.CONCAT("Table 2.2. Number of workshops, presentations and seminars (proactive) by jurisdiction, 5-year to ",$C$5," (Indicator 12a_b)")</f>
        <v>Table 2.2. Number of workshops, presentations and seminars (proactive) by jurisdiction, 5-year to 2022-23 (Indicator 12a_b)</v>
      </c>
      <c r="D31" s="14" t="s">
        <v>8</v>
      </c>
    </row>
    <row r="32" spans="3:4" x14ac:dyDescent="0.55000000000000004">
      <c r="C32" s="8" t="str">
        <f>_xlfn.CONCAT("Table 2.3. Number of workplace visits (reactive) by jurisdiction, 5-year to ",$C$5," (Indicator 12a_c)")</f>
        <v>Table 2.3. Number of workplace visits (reactive) by jurisdiction, 5-year to 2022-23 (Indicator 12a_c)</v>
      </c>
      <c r="D32" s="14" t="s">
        <v>8</v>
      </c>
    </row>
    <row r="33" spans="3:4" x14ac:dyDescent="0.55000000000000004">
      <c r="C33" s="8" t="str">
        <f>_xlfn.CONCAT("Table 2.4. Other reactive interventions by jurisdiction, 5-year to ",$C$5," (Indicator 12a_d)")</f>
        <v>Table 2.4. Other reactive interventions by jurisdiction, 5-year to 2022-23 (Indicator 12a_d)</v>
      </c>
      <c r="D33" s="14" t="s">
        <v>8</v>
      </c>
    </row>
    <row r="34" spans="3:4" x14ac:dyDescent="0.55000000000000004">
      <c r="C34" s="8" t="str">
        <f>_xlfn.CONCAT("Table 2.5. Number of field active inspectors by jurisdiction, 5-year to ",$C$5," (Indicator 12b_a)")</f>
        <v>Table 2.5. Number of field active inspectors by jurisdiction, 5-year to 2022-23 (Indicator 12b_a)</v>
      </c>
      <c r="D34" s="14" t="s">
        <v>8</v>
      </c>
    </row>
    <row r="35" spans="3:4" x14ac:dyDescent="0.55000000000000004">
      <c r="C35" s="8" t="str">
        <f>_xlfn.CONCAT("Table 2.6. Number of field active inspectors per 10,000 employees by jurisdiction, 5-year to ",$C$5," (Indicator 12b_b)")</f>
        <v>Table 2.6. Number of field active inspectors per 10,000 employees by jurisdiction, 5-year to 2022-23 (Indicator 12b_b)</v>
      </c>
      <c r="D35" s="14" t="s">
        <v>8</v>
      </c>
    </row>
    <row r="36" spans="3:4" x14ac:dyDescent="0.55000000000000004">
      <c r="C36" s="8" t="str">
        <f>_xlfn.CONCAT("Table 2.7. Number of other staff undertaking non-inspectorate activities by jurisdiction, 5-year to ",$C$5," (Indicator 12b_c)")</f>
        <v>Table 2.7. Number of other staff undertaking non-inspectorate activities by jurisdiction, 5-year to 2022-23 (Indicator 12b_c)</v>
      </c>
      <c r="D36" s="14" t="s">
        <v>8</v>
      </c>
    </row>
    <row r="37" spans="3:4" x14ac:dyDescent="0.55000000000000004">
      <c r="C37" s="8" t="str">
        <f>_xlfn.CONCAT("Table 2.8. Number of infringement notices issued by jurisdiction, 5-year to ",$C$5," (Indicator 12c_a)")</f>
        <v>Table 2.8. Number of infringement notices issued by jurisdiction, 5-year to 2022-23 (Indicator 12c_a)</v>
      </c>
      <c r="D37" s="14" t="s">
        <v>8</v>
      </c>
    </row>
    <row r="38" spans="3:4" x14ac:dyDescent="0.55000000000000004">
      <c r="C38" s="8" t="str">
        <f>_xlfn.CONCAT("Table 2.9. Number of improvement notices issued by jurisdiction, 5-year to ",$C$5," (Indicator 12c_b)")</f>
        <v>Table 2.9. Number of improvement notices issued by jurisdiction, 5-year to 2022-23 (Indicator 12c_b)</v>
      </c>
      <c r="D38" s="14" t="s">
        <v>8</v>
      </c>
    </row>
    <row r="39" spans="3:4" x14ac:dyDescent="0.55000000000000004">
      <c r="C39" s="8" t="str">
        <f>_xlfn.CONCAT("Table 2.10. Number of prohibition notices issued by jurisdiction, 5-year to ",$C$5," (Indicator 12c_c)")</f>
        <v>Table 2.10. Number of prohibition notices issued by jurisdiction, 5-year to 2022-23 (Indicator 12c_c)</v>
      </c>
      <c r="D39" s="14" t="s">
        <v>8</v>
      </c>
    </row>
    <row r="40" spans="3:4" x14ac:dyDescent="0.55000000000000004">
      <c r="C40" s="8" t="str">
        <f>_xlfn.CONCAT("Table 2.11. Number of enforceable undertakings by jurisdiction, 5-year to ",$C$5," (Indicator 12c_d)")</f>
        <v>Table 2.11. Number of enforceable undertakings by jurisdiction, 5-year to 2022-23 (Indicator 12c_d)</v>
      </c>
      <c r="D40" s="14" t="s">
        <v>8</v>
      </c>
    </row>
    <row r="41" spans="3:4" x14ac:dyDescent="0.55000000000000004">
      <c r="C41" s="8" t="str">
        <f>_xlfn.CONCAT("Table 2.12. Number of legal proceedings by jurisdiction, 5-year to ",$C$5," (Indicator 12d_a)")</f>
        <v>Table 2.12. Number of legal proceedings by jurisdiction, 5-year to 2022-23 (Indicator 12d_a)</v>
      </c>
      <c r="D41" s="14" t="s">
        <v>8</v>
      </c>
    </row>
    <row r="42" spans="3:4" x14ac:dyDescent="0.55000000000000004">
      <c r="C42" s="8" t="str">
        <f>_xlfn.CONCAT("Table 2.13. Number of legal proceedings resulting in a conviction, order or agreement by jurisdiction, 5-year to ",$C$5," (Indicator 12d_b)")</f>
        <v>Table 2.13. Number of legal proceedings resulting in a conviction, order or agreement by jurisdiction, 5-year to 2022-23 (Indicator 12d_b)</v>
      </c>
      <c r="D42" s="14" t="s">
        <v>8</v>
      </c>
    </row>
    <row r="43" spans="3:4" x14ac:dyDescent="0.55000000000000004">
      <c r="C43" s="8" t="str">
        <f>_xlfn.CONCAT("Table 2.14. Total amount of fines ordered by the courts by jurisdiction, 5-year to ",$C$5," (Indicator 12d_c)")</f>
        <v>Table 2.14. Total amount of fines ordered by the courts by jurisdiction, 5-year to 2022-23 (Indicator 12d_c)</v>
      </c>
      <c r="D43" s="14" t="s">
        <v>8</v>
      </c>
    </row>
    <row r="44" spans="3:4" x14ac:dyDescent="0.55000000000000004">
      <c r="C44" s="7" t="s">
        <v>10</v>
      </c>
    </row>
    <row r="45" spans="3:4" x14ac:dyDescent="0.55000000000000004">
      <c r="C45" s="8" t="str">
        <f>_xlfn.CONCAT("Table 3.1. Standardised average premium rates by jurisdiction, 5-year to ",$C$5," (Indicator 13)")</f>
        <v>Table 3.1. Standardised average premium rates by jurisdiction, 5-year to 2022-23 (Indicator 13)</v>
      </c>
      <c r="D45" s="14" t="s">
        <v>8</v>
      </c>
    </row>
    <row r="46" spans="3:4" x14ac:dyDescent="0.55000000000000004">
      <c r="C46" s="8" t="str">
        <f>_xlfn.CONCAT("Table 3.2. Standardised average premium rates by industry and jurisdiction, 5-year to ",$C$5," (Indicator 14)")</f>
        <v>Table 3.2. Standardised average premium rates by industry and jurisdiction, 5-year to 2022-23 (Indicator 14)</v>
      </c>
      <c r="D46" s="14" t="s">
        <v>8</v>
      </c>
    </row>
    <row r="47" spans="3:4" x14ac:dyDescent="0.55000000000000004">
      <c r="C47" s="7" t="s">
        <v>11</v>
      </c>
    </row>
    <row r="48" spans="3:4" x14ac:dyDescent="0.55000000000000004">
      <c r="C48" s="8" t="str">
        <f>_xlfn.CONCAT("Table 4.1. Standardised ratio of assets to net outstanding claim liabilities for centrally funded (CF) schemes by jurisdiction, 5-year to ",$C$5," (Indicator 18)")</f>
        <v>Table 4.1. Standardised ratio of assets to net outstanding claim liabilities for centrally funded (CF) schemes by jurisdiction, 5-year to 2022-23 (Indicator 18)</v>
      </c>
      <c r="D48" s="14" t="s">
        <v>8</v>
      </c>
    </row>
    <row r="49" spans="1:4" x14ac:dyDescent="0.55000000000000004">
      <c r="C49" s="8" t="str">
        <f>_xlfn.CONCAT("Table 4.2. Standardised ratio of assets to net outstanding claim liabilities for privately underwritten (PU) schemes by jurisdiction, 5-year to ",$C$5," (Indicator 19)")</f>
        <v>Table 4.2. Standardised ratio of assets to net outstanding claim liabilities for privately underwritten (PU) schemes by jurisdiction, 5-year to 2022-23 (Indicator 19)</v>
      </c>
      <c r="D49" s="14" t="s">
        <v>8</v>
      </c>
    </row>
    <row r="50" spans="1:4" x14ac:dyDescent="0.55000000000000004">
      <c r="C50" s="7" t="s">
        <v>12</v>
      </c>
    </row>
    <row r="51" spans="1:4" x14ac:dyDescent="0.55000000000000004">
      <c r="C51" s="8" t="str">
        <f>_xlfn.CONCAT("Table 5.1. Percentage of claims with dispute by jurisdiction, 5-year to ",$C$5," (Indicator 22)")</f>
        <v>Table 5.1. Percentage of claims with dispute by jurisdiction, 5-year to 2022-23 (Indicator 22)</v>
      </c>
      <c r="D51" s="14" t="s">
        <v>8</v>
      </c>
    </row>
    <row r="52" spans="1:4" x14ac:dyDescent="0.55000000000000004">
      <c r="C52" s="8" t="str">
        <f>_xlfn.CONCAT("Table 5.2. Percentage of disputes resolved within selected time periods (cumulative %) by jurisdiction, 5-year to ",$C$5," (Indicator 23)")</f>
        <v>Table 5.2. Percentage of disputes resolved within selected time periods (cumulative %) by jurisdiction, 5-year to 2022-23 (Indicator 23)</v>
      </c>
      <c r="D52" s="14" t="s">
        <v>8</v>
      </c>
    </row>
    <row r="54" spans="1:4" ht="17.100000000000001" thickBot="1" x14ac:dyDescent="0.7">
      <c r="A54" s="3" t="s">
        <v>13</v>
      </c>
    </row>
    <row r="55" spans="1:4" ht="14.7" thickTop="1" x14ac:dyDescent="0.55000000000000004">
      <c r="A55"/>
      <c r="B55"/>
      <c r="C55" t="s">
        <v>14</v>
      </c>
      <c r="D55" t="s">
        <v>15</v>
      </c>
    </row>
    <row r="56" spans="1:4" x14ac:dyDescent="0.55000000000000004">
      <c r="A56" s="27" t="s">
        <v>16</v>
      </c>
      <c r="B56"/>
      <c r="C56" s="36"/>
      <c r="D56" s="36"/>
    </row>
    <row r="57" spans="1:4" ht="70.2" x14ac:dyDescent="0.55000000000000004">
      <c r="A57" s="27"/>
      <c r="B57" s="27" t="s">
        <v>17</v>
      </c>
      <c r="C57" s="37" t="s">
        <v>18</v>
      </c>
      <c r="D57" s="37" t="s">
        <v>19</v>
      </c>
    </row>
    <row r="58" spans="1:4" ht="70.2" x14ac:dyDescent="0.55000000000000004">
      <c r="A58" s="27"/>
      <c r="B58" s="27" t="s">
        <v>20</v>
      </c>
      <c r="C58" s="37" t="s">
        <v>21</v>
      </c>
      <c r="D58" s="37" t="s">
        <v>19</v>
      </c>
    </row>
    <row r="59" spans="1:4" ht="70.2" x14ac:dyDescent="0.55000000000000004">
      <c r="A59" s="27"/>
      <c r="B59" s="27" t="s">
        <v>22</v>
      </c>
      <c r="C59" s="37" t="s">
        <v>23</v>
      </c>
      <c r="D59" s="37" t="s">
        <v>24</v>
      </c>
    </row>
    <row r="60" spans="1:4" ht="70.2" x14ac:dyDescent="0.55000000000000004">
      <c r="A60" s="27"/>
      <c r="B60" s="27" t="s">
        <v>25</v>
      </c>
      <c r="C60" s="37" t="s">
        <v>26</v>
      </c>
      <c r="D60" s="37" t="s">
        <v>24</v>
      </c>
    </row>
    <row r="61" spans="1:4" ht="81.900000000000006" x14ac:dyDescent="0.55000000000000004">
      <c r="A61" s="27"/>
      <c r="B61" s="27" t="s">
        <v>27</v>
      </c>
      <c r="C61" s="37" t="s">
        <v>28</v>
      </c>
      <c r="D61" s="37" t="s">
        <v>29</v>
      </c>
    </row>
    <row r="62" spans="1:4" ht="81.900000000000006" x14ac:dyDescent="0.55000000000000004">
      <c r="A62" s="27"/>
      <c r="B62" s="27" t="s">
        <v>30</v>
      </c>
      <c r="C62" s="37" t="s">
        <v>31</v>
      </c>
      <c r="D62" s="37" t="s">
        <v>32</v>
      </c>
    </row>
    <row r="63" spans="1:4" ht="58.5" x14ac:dyDescent="0.55000000000000004">
      <c r="A63" s="27"/>
      <c r="B63" s="27" t="s">
        <v>33</v>
      </c>
      <c r="C63" s="37" t="s">
        <v>34</v>
      </c>
      <c r="D63" s="37" t="s">
        <v>35</v>
      </c>
    </row>
    <row r="64" spans="1:4" x14ac:dyDescent="0.55000000000000004">
      <c r="A64" s="27"/>
      <c r="B64" s="27" t="s">
        <v>36</v>
      </c>
      <c r="C64" s="37" t="s">
        <v>37</v>
      </c>
      <c r="D64" s="37" t="s">
        <v>38</v>
      </c>
    </row>
    <row r="65" spans="1:4" x14ac:dyDescent="0.55000000000000004">
      <c r="A65" s="27"/>
      <c r="B65" s="27" t="s">
        <v>39</v>
      </c>
      <c r="C65" s="37" t="s">
        <v>40</v>
      </c>
      <c r="D65" s="37" t="s">
        <v>38</v>
      </c>
    </row>
    <row r="66" spans="1:4" ht="70.2" x14ac:dyDescent="0.55000000000000004">
      <c r="A66" s="27"/>
      <c r="B66" s="27" t="s">
        <v>41</v>
      </c>
      <c r="C66" s="37" t="s">
        <v>42</v>
      </c>
      <c r="D66" s="37" t="s">
        <v>43</v>
      </c>
    </row>
    <row r="67" spans="1:4" ht="58.5" x14ac:dyDescent="0.55000000000000004">
      <c r="A67" s="27"/>
      <c r="B67" s="27" t="s">
        <v>44</v>
      </c>
      <c r="C67" s="37" t="s">
        <v>45</v>
      </c>
      <c r="D67" s="37" t="s">
        <v>46</v>
      </c>
    </row>
    <row r="68" spans="1:4" ht="105.3" x14ac:dyDescent="0.55000000000000004">
      <c r="A68" s="27"/>
      <c r="B68" s="27" t="s">
        <v>47</v>
      </c>
      <c r="C68" s="37" t="s">
        <v>48</v>
      </c>
      <c r="D68" s="37" t="s">
        <v>49</v>
      </c>
    </row>
    <row r="69" spans="1:4" x14ac:dyDescent="0.55000000000000004">
      <c r="A69" s="27" t="s">
        <v>50</v>
      </c>
      <c r="B69"/>
      <c r="C69" s="37"/>
      <c r="D69" s="37"/>
    </row>
    <row r="70" spans="1:4" ht="70.2" x14ac:dyDescent="0.55000000000000004">
      <c r="A70" s="27"/>
      <c r="B70" s="27" t="s">
        <v>51</v>
      </c>
      <c r="C70" s="37" t="s">
        <v>52</v>
      </c>
      <c r="D70" s="37" t="s">
        <v>53</v>
      </c>
    </row>
    <row r="71" spans="1:4" ht="70.2" x14ac:dyDescent="0.55000000000000004">
      <c r="A71" s="27"/>
      <c r="B71" s="27" t="s">
        <v>54</v>
      </c>
      <c r="C71" s="37" t="s">
        <v>55</v>
      </c>
      <c r="D71" s="37" t="s">
        <v>56</v>
      </c>
    </row>
    <row r="72" spans="1:4" ht="70.2" x14ac:dyDescent="0.55000000000000004">
      <c r="A72" s="27"/>
      <c r="B72" s="27" t="s">
        <v>57</v>
      </c>
      <c r="C72" s="37" t="s">
        <v>58</v>
      </c>
      <c r="D72" s="37" t="s">
        <v>59</v>
      </c>
    </row>
    <row r="73" spans="1:4" ht="93.6" x14ac:dyDescent="0.55000000000000004">
      <c r="A73" s="27"/>
      <c r="B73" s="27" t="s">
        <v>60</v>
      </c>
      <c r="C73" s="37" t="s">
        <v>61</v>
      </c>
      <c r="D73" s="37" t="s">
        <v>62</v>
      </c>
    </row>
    <row r="74" spans="1:4" ht="46.8" x14ac:dyDescent="0.55000000000000004">
      <c r="A74" s="27"/>
      <c r="B74" s="27" t="s">
        <v>63</v>
      </c>
      <c r="C74" s="37" t="s">
        <v>64</v>
      </c>
      <c r="D74" s="37" t="s">
        <v>65</v>
      </c>
    </row>
    <row r="75" spans="1:4" ht="23.4" x14ac:dyDescent="0.55000000000000004">
      <c r="A75" s="27"/>
      <c r="B75" s="27" t="s">
        <v>66</v>
      </c>
      <c r="C75" s="37" t="s">
        <v>67</v>
      </c>
      <c r="D75" s="37" t="s">
        <v>68</v>
      </c>
    </row>
    <row r="76" spans="1:4" ht="58.5" x14ac:dyDescent="0.55000000000000004">
      <c r="A76" s="27"/>
      <c r="B76" s="27" t="s">
        <v>69</v>
      </c>
      <c r="C76" s="37" t="s">
        <v>70</v>
      </c>
      <c r="D76" s="37" t="s">
        <v>71</v>
      </c>
    </row>
    <row r="77" spans="1:4" ht="35.1" x14ac:dyDescent="0.55000000000000004">
      <c r="A77" s="27"/>
      <c r="B77" s="27" t="s">
        <v>72</v>
      </c>
      <c r="C77" s="37" t="s">
        <v>73</v>
      </c>
      <c r="D77" s="37" t="s">
        <v>74</v>
      </c>
    </row>
    <row r="78" spans="1:4" ht="35.1" x14ac:dyDescent="0.55000000000000004">
      <c r="A78" s="27"/>
      <c r="B78" s="27" t="s">
        <v>75</v>
      </c>
      <c r="C78" s="37" t="s">
        <v>76</v>
      </c>
      <c r="D78" s="37" t="s">
        <v>77</v>
      </c>
    </row>
    <row r="79" spans="1:4" ht="58.5" x14ac:dyDescent="0.55000000000000004">
      <c r="A79" s="27"/>
      <c r="B79" s="27" t="s">
        <v>78</v>
      </c>
      <c r="C79" s="37" t="s">
        <v>79</v>
      </c>
      <c r="D79" s="37" t="s">
        <v>80</v>
      </c>
    </row>
    <row r="80" spans="1:4" ht="46.8" x14ac:dyDescent="0.55000000000000004">
      <c r="A80" s="27"/>
      <c r="B80" s="27" t="s">
        <v>81</v>
      </c>
      <c r="C80" s="37" t="s">
        <v>82</v>
      </c>
      <c r="D80" s="37" t="s">
        <v>83</v>
      </c>
    </row>
    <row r="81" spans="1:4" ht="35.1" x14ac:dyDescent="0.55000000000000004">
      <c r="A81" s="27"/>
      <c r="B81" s="27" t="s">
        <v>84</v>
      </c>
      <c r="C81" s="37" t="s">
        <v>85</v>
      </c>
      <c r="D81" s="37" t="s">
        <v>86</v>
      </c>
    </row>
    <row r="82" spans="1:4" ht="46.8" x14ac:dyDescent="0.55000000000000004">
      <c r="A82" s="27"/>
      <c r="B82" s="27" t="s">
        <v>87</v>
      </c>
      <c r="C82" s="37" t="s">
        <v>88</v>
      </c>
      <c r="D82" s="37" t="s">
        <v>89</v>
      </c>
    </row>
    <row r="83" spans="1:4" ht="35.1" x14ac:dyDescent="0.55000000000000004">
      <c r="A83" s="27"/>
      <c r="B83" s="27" t="s">
        <v>90</v>
      </c>
      <c r="C83" s="37" t="s">
        <v>91</v>
      </c>
      <c r="D83" s="37" t="s">
        <v>92</v>
      </c>
    </row>
    <row r="84" spans="1:4" x14ac:dyDescent="0.55000000000000004">
      <c r="A84" s="27" t="s">
        <v>93</v>
      </c>
      <c r="B84"/>
      <c r="C84" s="37"/>
      <c r="D84" s="37"/>
    </row>
    <row r="85" spans="1:4" ht="35.1" x14ac:dyDescent="0.55000000000000004">
      <c r="A85" s="27"/>
      <c r="B85" s="27" t="s">
        <v>94</v>
      </c>
      <c r="C85" s="37" t="s">
        <v>95</v>
      </c>
      <c r="D85" s="37" t="s">
        <v>96</v>
      </c>
    </row>
    <row r="86" spans="1:4" ht="46.8" x14ac:dyDescent="0.55000000000000004">
      <c r="A86" s="27"/>
      <c r="B86" s="27" t="s">
        <v>97</v>
      </c>
      <c r="C86" s="37" t="s">
        <v>98</v>
      </c>
      <c r="D86" s="37" t="s">
        <v>99</v>
      </c>
    </row>
    <row r="87" spans="1:4" x14ac:dyDescent="0.55000000000000004">
      <c r="A87" s="27" t="s">
        <v>100</v>
      </c>
      <c r="B87"/>
      <c r="C87" s="37"/>
      <c r="D87" s="37"/>
    </row>
    <row r="88" spans="1:4" ht="35.1" x14ac:dyDescent="0.55000000000000004">
      <c r="A88" s="27"/>
      <c r="B88" s="27" t="s">
        <v>101</v>
      </c>
      <c r="C88" s="37" t="s">
        <v>102</v>
      </c>
      <c r="D88" s="37" t="s">
        <v>103</v>
      </c>
    </row>
    <row r="89" spans="1:4" ht="35.1" x14ac:dyDescent="0.55000000000000004">
      <c r="A89" s="27"/>
      <c r="B89" s="27" t="s">
        <v>104</v>
      </c>
      <c r="C89" s="37" t="s">
        <v>105</v>
      </c>
      <c r="D89" s="37" t="s">
        <v>106</v>
      </c>
    </row>
    <row r="90" spans="1:4" x14ac:dyDescent="0.55000000000000004">
      <c r="A90" s="27" t="s">
        <v>107</v>
      </c>
      <c r="B90"/>
      <c r="C90" s="37"/>
      <c r="D90" s="37"/>
    </row>
    <row r="91" spans="1:4" ht="46.8" x14ac:dyDescent="0.55000000000000004">
      <c r="A91" s="27"/>
      <c r="B91" s="27" t="s">
        <v>108</v>
      </c>
      <c r="C91" s="37" t="s">
        <v>109</v>
      </c>
      <c r="D91" s="37" t="s">
        <v>110</v>
      </c>
    </row>
    <row r="92" spans="1:4" ht="70.2" x14ac:dyDescent="0.55000000000000004">
      <c r="A92" s="27"/>
      <c r="B92" s="27" t="s">
        <v>111</v>
      </c>
      <c r="C92" s="37" t="s">
        <v>112</v>
      </c>
      <c r="D92" s="37" t="s">
        <v>113</v>
      </c>
    </row>
  </sheetData>
  <mergeCells count="1">
    <mergeCell ref="B6:C6"/>
  </mergeCells>
  <hyperlinks>
    <hyperlink ref="D17" location="'Table 1.1'!A1" display="Link" xr:uid="{DD7402F2-DBA3-4F37-9E24-12BFB0E8E51B}"/>
    <hyperlink ref="D18" location="'Table 1.2'!A1" display="Link" xr:uid="{4ABC84E5-D422-47BC-8EF3-3E6FE31F9532}"/>
    <hyperlink ref="D23" location="'Table 1.7'!A1" display="Link" xr:uid="{605166BD-D31C-43BC-A8C7-3B88FABBD8F9}"/>
    <hyperlink ref="D19" location="'Table 1.3'!A1" display="Link" xr:uid="{DEDF32EF-716B-4229-8D96-15FA575F73E1}"/>
    <hyperlink ref="D20" location="'Table 1.4'!A1" display="Link" xr:uid="{A818C150-F578-4DBE-9874-82A072EE40C9}"/>
    <hyperlink ref="D21" location="'Table 1.5'!A1" display="Link" xr:uid="{21119FF1-94F2-45D1-B070-8FF59849BD50}"/>
    <hyperlink ref="D22" location="'Table 1.6'!A1" display="Link" xr:uid="{EC5E1C08-1FAC-4403-8854-4039FA2124B7}"/>
    <hyperlink ref="D24" location="'Table 1.8'!A1" display="Link" xr:uid="{BC844569-DDE7-4E05-A469-B3C0AF001465}"/>
    <hyperlink ref="D25" location="'Table 1.9'!A1" display="Link" xr:uid="{8424AE13-D9D7-4D10-B3F9-97CC790E5C4C}"/>
    <hyperlink ref="D26" location="'Table 1.10'!A1" display="Link" xr:uid="{6D672F75-6266-482A-A629-4FE65FD778CD}"/>
    <hyperlink ref="D27" location="'Table 1.11'!A1" display="Link" xr:uid="{22EC68AD-15BE-42AE-B48A-7A2EEBE37BAD}"/>
    <hyperlink ref="D28" location="'Table 1.12'!A1" display="Link" xr:uid="{07101FD7-3513-4C64-AAA3-7500578C1133}"/>
    <hyperlink ref="D30" location="'Table 2.1'!A1" display="Link" xr:uid="{85848FAD-840D-4C07-83EF-2F39AAF1BE3A}"/>
    <hyperlink ref="D31" location="'Table 2.2'!A1" display="Link" xr:uid="{F8BABB0F-E79A-4002-B4BB-595C44AEE2B7}"/>
    <hyperlink ref="D32" location="'Table 2.3'!A1" display="Link" xr:uid="{02525325-7C0A-4752-8886-B3723FEDAD58}"/>
    <hyperlink ref="D33" location="'Table 2.4'!A1" display="Link" xr:uid="{69B83E2B-448A-4616-9C69-5AA80DFD3D36}"/>
    <hyperlink ref="C10" r:id="rId2" xr:uid="{D01BCF35-5CE7-4316-A285-223EB706E022}"/>
    <hyperlink ref="C11" r:id="rId3" xr:uid="{10297924-ADB3-4E48-BFAF-F1C5D92741F6}"/>
    <hyperlink ref="D34" location="'Table 2.5'!A1" display="Link" xr:uid="{8BCDC08D-85CC-4CEB-B988-F30B33C37250}"/>
    <hyperlink ref="D35" location="'Table 2.6'!A1" display="Link" xr:uid="{9C38D99B-2FB3-4A98-B52C-91E47264B584}"/>
    <hyperlink ref="D36" location="'Table 2.7'!A1" display="Link" xr:uid="{088B6517-8265-4940-A7F6-DE488AAA196C}"/>
    <hyperlink ref="D37" location="'Table 2.8'!A1" display="Link" xr:uid="{1EADA803-E7D7-4F2A-988E-767B912453A8}"/>
    <hyperlink ref="D38" location="'Table 2.9'!A1" display="Link" xr:uid="{691F08C9-35F3-42AB-A6ED-FAD656FDD996}"/>
    <hyperlink ref="D39" location="'Table 2.10'!A1" display="Link" xr:uid="{8E685788-C2C2-4100-9B08-EAB89D76C02E}"/>
    <hyperlink ref="D40" location="'Table 2.11'!A1" display="Link" xr:uid="{DB183A66-2FC6-42FD-913C-E833C4B1C36A}"/>
    <hyperlink ref="D41:D43" location="'Table 2.11'!A1" display="Link" xr:uid="{97404B96-2342-4797-BA74-810A9DA92AA6}"/>
    <hyperlink ref="D41" location="'Table 2.12'!A1" display="Link" xr:uid="{C140BBFF-2E2D-4643-9004-628F98A01F06}"/>
    <hyperlink ref="D42" location="'Table 2.13'!A1" display="Link" xr:uid="{329C6BAE-257E-4C47-9155-6D3AE0251867}"/>
    <hyperlink ref="D43" location="'Table 2.14'!A1" display="Link" xr:uid="{EAECCB70-22E8-45C9-B823-0232A25B13E9}"/>
    <hyperlink ref="D45" location="'Table 3.1'!A1" display="Link" xr:uid="{7090204E-D195-4EF1-83BF-45F17B592182}"/>
    <hyperlink ref="D46" location="'Table 3.2'!A1" display="Link" xr:uid="{9EDCBFD0-98B3-4F8D-856A-A999DDC1E792}"/>
    <hyperlink ref="D48" location="'Table 4.1'!A1" display="Link" xr:uid="{AE501D19-1CD0-403A-81C2-5B279F8209B6}"/>
    <hyperlink ref="D49" location="'Table 4.2'!A1" display="Link" xr:uid="{E028A474-DE70-4A1E-AF7F-79E9F4E8DA39}"/>
    <hyperlink ref="D51" location="'Table 5.1'!A1" display="Link" xr:uid="{D3BB491D-03A9-49B8-A8C8-B31A0082B16D}"/>
    <hyperlink ref="D52" location="'Table 4.2'!A1" display="Link" xr:uid="{0F1F96A0-C6E4-42DB-8F51-0D528EF30BD2}"/>
    <hyperlink ref="C12" r:id="rId4" xr:uid="{8E8E331A-43E5-4A68-BE94-9C6D01D5FF0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AC05B-8480-4CA0-AAFF-5792BF2E3838}">
  <dimension ref="A1:G14"/>
  <sheetViews>
    <sheetView workbookViewId="0"/>
  </sheetViews>
  <sheetFormatPr defaultRowHeight="14.4" x14ac:dyDescent="0.55000000000000004"/>
  <cols>
    <col min="1" max="1" width="10.83984375" bestFit="1" customWidth="1"/>
    <col min="2" max="6" width="7.26171875" bestFit="1" customWidth="1"/>
    <col min="7" max="7" width="8.3125" bestFit="1" customWidth="1"/>
  </cols>
  <sheetData>
    <row r="1" spans="1:7" ht="17.100000000000001" thickBot="1" x14ac:dyDescent="0.7">
      <c r="A1" s="15" t="str">
        <f>'Cover page'!$C$17</f>
        <v>Table 1.1. Incidence rates of serious claims by jurisdiction, 6-year to 2022-23p (Indicator 1)</v>
      </c>
    </row>
    <row r="2" spans="1:7" ht="14.7" thickTop="1" x14ac:dyDescent="0.55000000000000004">
      <c r="A2" s="13" t="s">
        <v>114</v>
      </c>
    </row>
    <row r="3" spans="1:7" x14ac:dyDescent="0.55000000000000004">
      <c r="A3" s="11" t="s">
        <v>115</v>
      </c>
    </row>
    <row r="4" spans="1:7" x14ac:dyDescent="0.55000000000000004">
      <c r="B4" t="s">
        <v>116</v>
      </c>
      <c r="C4" t="s">
        <v>117</v>
      </c>
      <c r="D4" t="s">
        <v>118</v>
      </c>
      <c r="E4" t="s">
        <v>119</v>
      </c>
      <c r="F4" t="s">
        <v>120</v>
      </c>
      <c r="G4" t="s">
        <v>121</v>
      </c>
    </row>
    <row r="5" spans="1:7" x14ac:dyDescent="0.55000000000000004">
      <c r="A5" s="12" t="s">
        <v>122</v>
      </c>
      <c r="B5" s="10">
        <v>10.100478903846174</v>
      </c>
      <c r="C5" s="10">
        <v>10.575810168230079</v>
      </c>
      <c r="D5" s="10">
        <v>12.121413795876189</v>
      </c>
      <c r="E5" s="10">
        <v>13.073009628805062</v>
      </c>
      <c r="F5" s="10">
        <v>14.827100826746143</v>
      </c>
      <c r="G5" s="10">
        <v>14.85746251320869</v>
      </c>
    </row>
    <row r="6" spans="1:7" x14ac:dyDescent="0.55000000000000004">
      <c r="A6" s="12" t="s">
        <v>123</v>
      </c>
      <c r="B6" s="10">
        <v>6.2118211424421181</v>
      </c>
      <c r="C6" s="10">
        <v>6.2241867742200201</v>
      </c>
      <c r="D6" s="10">
        <v>6.2203054190210549</v>
      </c>
      <c r="E6" s="10">
        <v>6.5291151603674269</v>
      </c>
      <c r="F6" s="10">
        <v>6.5142822195497239</v>
      </c>
      <c r="G6" s="10">
        <v>6.6162430513705512</v>
      </c>
    </row>
    <row r="7" spans="1:7" x14ac:dyDescent="0.55000000000000004">
      <c r="A7" s="12" t="s">
        <v>124</v>
      </c>
      <c r="B7" s="10">
        <v>11.87315985162347</v>
      </c>
      <c r="C7" s="10">
        <v>12.571950806178171</v>
      </c>
      <c r="D7" s="10">
        <v>12.559526451144849</v>
      </c>
      <c r="E7" s="10">
        <v>13.573070038292038</v>
      </c>
      <c r="F7" s="10">
        <v>12.899138070584192</v>
      </c>
      <c r="G7" s="10">
        <v>13.187258159597144</v>
      </c>
    </row>
    <row r="8" spans="1:7" x14ac:dyDescent="0.55000000000000004">
      <c r="A8" s="12" t="s">
        <v>125</v>
      </c>
      <c r="B8" s="10">
        <v>8.4365961371049121</v>
      </c>
      <c r="C8" s="10">
        <v>8.890985172028202</v>
      </c>
      <c r="D8" s="10">
        <v>9.0297258342784996</v>
      </c>
      <c r="E8" s="10">
        <v>9.195731646007733</v>
      </c>
      <c r="F8" s="10">
        <v>8.4244980162388448</v>
      </c>
      <c r="G8" s="10">
        <v>7.3448649614513037</v>
      </c>
    </row>
    <row r="9" spans="1:7" x14ac:dyDescent="0.55000000000000004">
      <c r="A9" s="12" t="s">
        <v>126</v>
      </c>
      <c r="B9" s="10">
        <v>9.505826661825008</v>
      </c>
      <c r="C9" s="10">
        <v>9.3010933151191484</v>
      </c>
      <c r="D9" s="10">
        <v>9.0908666577246393</v>
      </c>
      <c r="E9" s="10">
        <v>9.8329960582866782</v>
      </c>
      <c r="F9" s="10">
        <v>9.358615084359684</v>
      </c>
      <c r="G9" s="10">
        <v>9.2108775756696559</v>
      </c>
    </row>
    <row r="10" spans="1:7" x14ac:dyDescent="0.55000000000000004">
      <c r="A10" s="12" t="s">
        <v>127</v>
      </c>
      <c r="B10" s="10">
        <v>11.957210736720263</v>
      </c>
      <c r="C10" s="10">
        <v>14.510045247939452</v>
      </c>
      <c r="D10" s="10">
        <v>13.47870207626092</v>
      </c>
      <c r="E10" s="10">
        <v>13.976967320993168</v>
      </c>
      <c r="F10" s="10">
        <v>14.356909804246675</v>
      </c>
      <c r="G10" s="10">
        <v>14.509264902864695</v>
      </c>
    </row>
    <row r="11" spans="1:7" x14ac:dyDescent="0.55000000000000004">
      <c r="A11" s="12" t="s">
        <v>128</v>
      </c>
      <c r="B11" s="10">
        <v>9.1756541915823284</v>
      </c>
      <c r="C11" s="10">
        <v>9.285110369544908</v>
      </c>
      <c r="D11" s="10">
        <v>8.8368386110928139</v>
      </c>
      <c r="E11" s="10">
        <v>8.701207574169155</v>
      </c>
      <c r="F11" s="10">
        <v>7.7361293070543722</v>
      </c>
      <c r="G11" s="10">
        <v>5.4179659399573046</v>
      </c>
    </row>
    <row r="12" spans="1:7" x14ac:dyDescent="0.55000000000000004">
      <c r="A12" s="12" t="s">
        <v>129</v>
      </c>
      <c r="B12" s="10">
        <v>10.391351617284498</v>
      </c>
      <c r="C12" s="10">
        <v>10.279088623132459</v>
      </c>
      <c r="D12" s="10">
        <v>9.4165221575447084</v>
      </c>
      <c r="E12" s="10">
        <v>9.5674104820765145</v>
      </c>
      <c r="F12" s="10">
        <v>8.6612233660099154</v>
      </c>
      <c r="G12" s="10">
        <v>8.2808731794632653</v>
      </c>
    </row>
    <row r="13" spans="1:7" x14ac:dyDescent="0.55000000000000004">
      <c r="A13" s="12" t="s">
        <v>130</v>
      </c>
      <c r="B13" s="10">
        <v>4.4713361445700821</v>
      </c>
      <c r="C13" s="10">
        <v>4.5803495206917111</v>
      </c>
      <c r="D13" s="10">
        <v>4.683949795949391</v>
      </c>
      <c r="E13" s="10">
        <v>4.8594415558240787</v>
      </c>
      <c r="F13" s="10">
        <v>4.0735828621281236</v>
      </c>
      <c r="G13" s="10">
        <v>3.6002540405842276</v>
      </c>
    </row>
    <row r="14" spans="1:7" x14ac:dyDescent="0.55000000000000004">
      <c r="A14" s="12" t="s">
        <v>131</v>
      </c>
      <c r="B14" s="10">
        <v>9.1383192369578428</v>
      </c>
      <c r="C14" s="10">
        <v>9.4539154796305471</v>
      </c>
      <c r="D14" s="10">
        <v>9.8539887479135846</v>
      </c>
      <c r="E14" s="10">
        <v>10.543298288243118</v>
      </c>
      <c r="F14" s="10">
        <v>10.694278529607667</v>
      </c>
      <c r="G14" s="10">
        <v>10.673559096180183</v>
      </c>
    </row>
  </sheetData>
  <hyperlinks>
    <hyperlink ref="A2" location="'Cover page'!A1" display="Return to Cover page" xr:uid="{BF215000-C6CB-495E-AB48-22DB9532586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6B262-CE2F-4EAF-B43B-3FFBEA18016A}">
  <dimension ref="A1:G14"/>
  <sheetViews>
    <sheetView workbookViewId="0">
      <selection activeCell="H2" sqref="H2"/>
    </sheetView>
  </sheetViews>
  <sheetFormatPr defaultRowHeight="14.4" x14ac:dyDescent="0.55000000000000004"/>
  <cols>
    <col min="1" max="1" width="10.83984375" bestFit="1" customWidth="1"/>
    <col min="2" max="6" width="7.26171875" bestFit="1" customWidth="1"/>
    <col min="7" max="7" width="8.3125" bestFit="1" customWidth="1"/>
    <col min="8" max="13" width="12.68359375" bestFit="1" customWidth="1"/>
  </cols>
  <sheetData>
    <row r="1" spans="1:7" ht="17.100000000000001" thickBot="1" x14ac:dyDescent="0.7">
      <c r="A1" s="15" t="str">
        <f>'Cover page'!$C$18</f>
        <v>Table 1.2. Frequency rates of serious claims by jurisdiction, 6-year to 2022-23p (Indicator 2)</v>
      </c>
    </row>
    <row r="2" spans="1:7" ht="14.7" thickTop="1" x14ac:dyDescent="0.55000000000000004">
      <c r="A2" s="13" t="s">
        <v>114</v>
      </c>
    </row>
    <row r="3" spans="1:7" x14ac:dyDescent="0.55000000000000004">
      <c r="A3" s="11" t="s">
        <v>132</v>
      </c>
    </row>
    <row r="4" spans="1:7" x14ac:dyDescent="0.55000000000000004">
      <c r="B4" t="s">
        <v>116</v>
      </c>
      <c r="C4" t="s">
        <v>117</v>
      </c>
      <c r="D4" t="s">
        <v>118</v>
      </c>
      <c r="E4" t="s">
        <v>119</v>
      </c>
      <c r="F4" t="s">
        <v>120</v>
      </c>
      <c r="G4" t="s">
        <v>121</v>
      </c>
    </row>
    <row r="5" spans="1:7" x14ac:dyDescent="0.55000000000000004">
      <c r="A5" s="12" t="s">
        <v>122</v>
      </c>
      <c r="B5" s="10">
        <v>6.0508637206488753</v>
      </c>
      <c r="C5" s="10">
        <v>6.4257225718604056</v>
      </c>
      <c r="D5" s="10">
        <v>7.3984809351946144</v>
      </c>
      <c r="E5" s="10">
        <v>8.0221374890390305</v>
      </c>
      <c r="F5" s="10">
        <v>9.1720840054411781</v>
      </c>
      <c r="G5" s="10">
        <v>9.0452644277482879</v>
      </c>
    </row>
    <row r="6" spans="1:7" x14ac:dyDescent="0.55000000000000004">
      <c r="A6" s="12" t="s">
        <v>123</v>
      </c>
      <c r="B6" s="10">
        <v>3.8618302316027662</v>
      </c>
      <c r="C6" s="10">
        <v>3.8869389445963352</v>
      </c>
      <c r="D6" s="10">
        <v>3.9219923473546947</v>
      </c>
      <c r="E6" s="10">
        <v>4.1285348674253441</v>
      </c>
      <c r="F6" s="10">
        <v>4.1765065753331934</v>
      </c>
      <c r="G6" s="10">
        <v>4.183620916778362</v>
      </c>
    </row>
    <row r="7" spans="1:7" x14ac:dyDescent="0.55000000000000004">
      <c r="A7" s="12" t="s">
        <v>124</v>
      </c>
      <c r="B7" s="10">
        <v>7.1078457630481333</v>
      </c>
      <c r="C7" s="10">
        <v>7.5931210569283003</v>
      </c>
      <c r="D7" s="10">
        <v>7.7241150620037606</v>
      </c>
      <c r="E7" s="10">
        <v>8.333391306848311</v>
      </c>
      <c r="F7" s="10">
        <v>8.0356110465555783</v>
      </c>
      <c r="G7" s="10">
        <v>8.1219460812512061</v>
      </c>
    </row>
    <row r="8" spans="1:7" x14ac:dyDescent="0.55000000000000004">
      <c r="A8" s="12" t="s">
        <v>125</v>
      </c>
      <c r="B8" s="10">
        <v>5.2928284966769228</v>
      </c>
      <c r="C8" s="10">
        <v>5.5795343327145837</v>
      </c>
      <c r="D8" s="10">
        <v>5.7608836471487521</v>
      </c>
      <c r="E8" s="10">
        <v>5.7771144283354436</v>
      </c>
      <c r="F8" s="10">
        <v>5.3597955874139185</v>
      </c>
      <c r="G8" s="10">
        <v>4.6867281084278432</v>
      </c>
    </row>
    <row r="9" spans="1:7" x14ac:dyDescent="0.55000000000000004">
      <c r="A9" s="12" t="s">
        <v>126</v>
      </c>
      <c r="B9" s="10">
        <v>5.6438674207886308</v>
      </c>
      <c r="C9" s="10">
        <v>5.523319896327</v>
      </c>
      <c r="D9" s="10">
        <v>5.4954253575708636</v>
      </c>
      <c r="E9" s="10">
        <v>6.016342489843395</v>
      </c>
      <c r="F9" s="10">
        <v>5.7707799125669146</v>
      </c>
      <c r="G9" s="10">
        <v>5.5553131027197242</v>
      </c>
    </row>
    <row r="10" spans="1:7" x14ac:dyDescent="0.55000000000000004">
      <c r="A10" s="12" t="s">
        <v>127</v>
      </c>
      <c r="B10" s="10">
        <v>7.8688319776364528</v>
      </c>
      <c r="C10" s="10">
        <v>9.5942088286783385</v>
      </c>
      <c r="D10" s="10">
        <v>9.1497607337012852</v>
      </c>
      <c r="E10" s="10">
        <v>9.2568416433148357</v>
      </c>
      <c r="F10" s="10">
        <v>9.5433608501840919</v>
      </c>
      <c r="G10" s="10">
        <v>9.5562347216189334</v>
      </c>
    </row>
    <row r="11" spans="1:7" x14ac:dyDescent="0.55000000000000004">
      <c r="A11" s="12" t="s">
        <v>128</v>
      </c>
      <c r="B11" s="10">
        <v>5.1554217877999733</v>
      </c>
      <c r="C11" s="10">
        <v>5.3251749405311957</v>
      </c>
      <c r="D11" s="10">
        <v>5.219726793153761</v>
      </c>
      <c r="E11" s="10">
        <v>5.195234699912068</v>
      </c>
      <c r="F11" s="10">
        <v>4.6765976241759715</v>
      </c>
      <c r="G11" s="10">
        <v>3.2554739582363466</v>
      </c>
    </row>
    <row r="12" spans="1:7" x14ac:dyDescent="0.55000000000000004">
      <c r="A12" s="12" t="s">
        <v>129</v>
      </c>
      <c r="B12" s="10">
        <v>6.5433476179826959</v>
      </c>
      <c r="C12" s="10">
        <v>6.6314941246637336</v>
      </c>
      <c r="D12" s="10">
        <v>6.0897958014121851</v>
      </c>
      <c r="E12" s="10">
        <v>6.0587517325372433</v>
      </c>
      <c r="F12" s="10">
        <v>5.5789119295753489</v>
      </c>
      <c r="G12" s="10">
        <v>5.4073031044247255</v>
      </c>
    </row>
    <row r="13" spans="1:7" x14ac:dyDescent="0.55000000000000004">
      <c r="A13" s="12" t="s">
        <v>130</v>
      </c>
      <c r="B13" s="10">
        <v>2.5243707374968429</v>
      </c>
      <c r="C13" s="10">
        <v>2.6232618357189552</v>
      </c>
      <c r="D13" s="10">
        <v>2.6756783039153311</v>
      </c>
      <c r="E13" s="10">
        <v>2.7776987462369256</v>
      </c>
      <c r="F13" s="10">
        <v>2.3500376064863211</v>
      </c>
      <c r="G13" s="10">
        <v>2.0658529978038094</v>
      </c>
    </row>
    <row r="14" spans="1:7" x14ac:dyDescent="0.55000000000000004">
      <c r="A14" s="12" t="s">
        <v>131</v>
      </c>
      <c r="B14" s="10">
        <v>5.5328837466061387</v>
      </c>
      <c r="C14" s="10">
        <v>5.7729977773243828</v>
      </c>
      <c r="D14" s="10">
        <v>6.0849387266733519</v>
      </c>
      <c r="E14" s="10">
        <v>6.5205281460152706</v>
      </c>
      <c r="F14" s="10">
        <v>6.6863585979912523</v>
      </c>
      <c r="G14" s="10">
        <v>6.5871350273328506</v>
      </c>
    </row>
  </sheetData>
  <hyperlinks>
    <hyperlink ref="A2" location="'Cover page'!A1" display="Return to Cover page" xr:uid="{32A49C44-C508-49B3-9EBC-9B4B124170A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402A3-C7BE-4D7B-A367-944BF8D69871}">
  <dimension ref="A1:G14"/>
  <sheetViews>
    <sheetView workbookViewId="0">
      <selection activeCell="B7" sqref="B7"/>
    </sheetView>
  </sheetViews>
  <sheetFormatPr defaultRowHeight="14.4" x14ac:dyDescent="0.55000000000000004"/>
  <cols>
    <col min="1" max="1" width="10.83984375" bestFit="1" customWidth="1"/>
    <col min="2" max="6" width="7.26171875" bestFit="1" customWidth="1"/>
    <col min="7" max="7" width="8.3125" bestFit="1" customWidth="1"/>
    <col min="8" max="8" width="11.83984375" bestFit="1" customWidth="1"/>
    <col min="9" max="9" width="12.68359375" bestFit="1" customWidth="1"/>
    <col min="10" max="10" width="11.83984375" bestFit="1" customWidth="1"/>
    <col min="11" max="11" width="12.68359375" bestFit="1" customWidth="1"/>
    <col min="12" max="12" width="11.83984375" bestFit="1" customWidth="1"/>
    <col min="13" max="13" width="12.68359375" bestFit="1" customWidth="1"/>
  </cols>
  <sheetData>
    <row r="1" spans="1:7" ht="17.100000000000001" thickBot="1" x14ac:dyDescent="0.7">
      <c r="A1" s="15" t="str">
        <f>'Cover page'!$C$19</f>
        <v>Table 1.3. Incidence rates of long term (12 weeks or more compensation) claims by jurisdiction, 6-year to 2022-23p (Indicator 3)</v>
      </c>
    </row>
    <row r="2" spans="1:7" ht="14.7" thickTop="1" x14ac:dyDescent="0.55000000000000004">
      <c r="A2" s="13" t="s">
        <v>114</v>
      </c>
    </row>
    <row r="3" spans="1:7" x14ac:dyDescent="0.55000000000000004">
      <c r="A3" s="11" t="s">
        <v>133</v>
      </c>
    </row>
    <row r="4" spans="1:7" x14ac:dyDescent="0.55000000000000004">
      <c r="B4" t="s">
        <v>116</v>
      </c>
      <c r="C4" t="s">
        <v>117</v>
      </c>
      <c r="D4" t="s">
        <v>118</v>
      </c>
      <c r="E4" t="s">
        <v>119</v>
      </c>
      <c r="F4" t="s">
        <v>120</v>
      </c>
      <c r="G4" t="s">
        <v>121</v>
      </c>
    </row>
    <row r="5" spans="1:7" x14ac:dyDescent="0.55000000000000004">
      <c r="A5" s="12" t="s">
        <v>122</v>
      </c>
      <c r="B5" s="18">
        <v>3.421536190758403</v>
      </c>
      <c r="C5" s="18">
        <v>3.6883665443521747</v>
      </c>
      <c r="D5" s="18">
        <v>4.1061998386084877</v>
      </c>
      <c r="E5" s="18">
        <v>4.5494935351031076</v>
      </c>
      <c r="F5" s="18">
        <v>4.365629491366593</v>
      </c>
      <c r="G5" s="18">
        <v>4.3549824078235453</v>
      </c>
    </row>
    <row r="6" spans="1:7" x14ac:dyDescent="0.55000000000000004">
      <c r="A6" s="12" t="s">
        <v>123</v>
      </c>
      <c r="B6" s="18">
        <v>3.558610257558886</v>
      </c>
      <c r="C6" s="18">
        <v>3.6612295677795146</v>
      </c>
      <c r="D6" s="18">
        <v>3.9004231092489317</v>
      </c>
      <c r="E6" s="18">
        <v>4.2418597930519315</v>
      </c>
      <c r="F6" s="18">
        <v>4.2243960877722078</v>
      </c>
      <c r="G6" s="18">
        <v>4.2211810050745964</v>
      </c>
    </row>
    <row r="7" spans="1:7" x14ac:dyDescent="0.55000000000000004">
      <c r="A7" s="12" t="s">
        <v>124</v>
      </c>
      <c r="B7" s="18">
        <v>3.5544915935558405</v>
      </c>
      <c r="C7" s="18">
        <v>4.1419622158113976</v>
      </c>
      <c r="D7" s="18">
        <v>4.3034993823638557</v>
      </c>
      <c r="E7" s="18">
        <v>4.7322157070688968</v>
      </c>
      <c r="F7" s="18">
        <v>4.4817305885144281</v>
      </c>
      <c r="G7" s="18">
        <v>4.4268057140737991</v>
      </c>
    </row>
    <row r="8" spans="1:7" x14ac:dyDescent="0.55000000000000004">
      <c r="A8" s="12" t="s">
        <v>125</v>
      </c>
      <c r="B8" s="18">
        <v>3.3613647728122764</v>
      </c>
      <c r="C8" s="18">
        <v>3.7636685697542696</v>
      </c>
      <c r="D8" s="18">
        <v>3.9189762273717683</v>
      </c>
      <c r="E8" s="18">
        <v>3.8785060717023865</v>
      </c>
      <c r="F8" s="18">
        <v>3.387117554867964</v>
      </c>
      <c r="G8" s="18">
        <v>2.5370296548409255</v>
      </c>
    </row>
    <row r="9" spans="1:7" x14ac:dyDescent="0.55000000000000004">
      <c r="A9" s="12" t="s">
        <v>126</v>
      </c>
      <c r="B9" s="18">
        <v>3.8986169062185891</v>
      </c>
      <c r="C9" s="18">
        <v>3.9422271521858865</v>
      </c>
      <c r="D9" s="18">
        <v>4.0574653735092543</v>
      </c>
      <c r="E9" s="18">
        <v>4.6001827461328686</v>
      </c>
      <c r="F9" s="18">
        <v>4.4589272514836304</v>
      </c>
      <c r="G9" s="18">
        <v>4.1863622065035626</v>
      </c>
    </row>
    <row r="10" spans="1:7" x14ac:dyDescent="0.55000000000000004">
      <c r="A10" s="12" t="s">
        <v>127</v>
      </c>
      <c r="B10" s="18">
        <v>3.306283233901663</v>
      </c>
      <c r="C10" s="18">
        <v>3.8437498208501406</v>
      </c>
      <c r="D10" s="18">
        <v>3.5790433024754651</v>
      </c>
      <c r="E10" s="18">
        <v>3.8788729926926293</v>
      </c>
      <c r="F10" s="18">
        <v>3.9724443157034837</v>
      </c>
      <c r="G10" s="18">
        <v>3.5986456968129934</v>
      </c>
    </row>
    <row r="11" spans="1:7" x14ac:dyDescent="0.55000000000000004">
      <c r="A11" s="12" t="s">
        <v>128</v>
      </c>
      <c r="B11" s="18">
        <v>4.2028593102320908</v>
      </c>
      <c r="C11" s="18">
        <v>3.7037762532544853</v>
      </c>
      <c r="D11" s="18">
        <v>3.2469543404782635</v>
      </c>
      <c r="E11" s="18">
        <v>3.2686672936239645</v>
      </c>
      <c r="F11" s="18">
        <v>2.5865716890456181</v>
      </c>
      <c r="G11" s="18">
        <v>1.0850594845922612</v>
      </c>
    </row>
    <row r="12" spans="1:7" x14ac:dyDescent="0.55000000000000004">
      <c r="A12" s="12" t="s">
        <v>129</v>
      </c>
      <c r="B12" s="18">
        <v>3.993994364632254</v>
      </c>
      <c r="C12" s="18">
        <v>3.7016602382725559</v>
      </c>
      <c r="D12" s="18">
        <v>3.52507588566665</v>
      </c>
      <c r="E12" s="18">
        <v>3.7014899570000943</v>
      </c>
      <c r="F12" s="18">
        <v>3.3189989801507811</v>
      </c>
      <c r="G12" s="18">
        <v>2.9930248379585147</v>
      </c>
    </row>
    <row r="13" spans="1:7" x14ac:dyDescent="0.55000000000000004">
      <c r="A13" s="12" t="s">
        <v>130</v>
      </c>
      <c r="B13" s="18">
        <v>1.7520136107311026</v>
      </c>
      <c r="C13" s="18">
        <v>1.7284337813930983</v>
      </c>
      <c r="D13" s="18">
        <v>1.8773440166587716</v>
      </c>
      <c r="E13" s="18">
        <v>1.9339051805726482</v>
      </c>
      <c r="F13" s="18">
        <v>1.5457616742983766</v>
      </c>
      <c r="G13" s="18">
        <v>1.2591751441434176</v>
      </c>
    </row>
    <row r="14" spans="1:7" x14ac:dyDescent="0.55000000000000004">
      <c r="A14" s="12" t="s">
        <v>131</v>
      </c>
      <c r="B14" s="18">
        <v>3.4894644224098346</v>
      </c>
      <c r="C14" s="18">
        <v>3.7384345229422089</v>
      </c>
      <c r="D14" s="18">
        <v>3.9709279038728953</v>
      </c>
      <c r="E14" s="18">
        <v>4.3378707694125733</v>
      </c>
      <c r="F14" s="18">
        <v>4.1448424380212217</v>
      </c>
      <c r="G14" s="18">
        <v>4.0046771092724214</v>
      </c>
    </row>
  </sheetData>
  <hyperlinks>
    <hyperlink ref="A2" location="'Cover page'!A1" display="Return to Cover page" xr:uid="{B3DD84CF-3E45-4214-9B14-1C84691B4F5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C6B3E-20AA-4B41-A273-2389CE768E18}">
  <dimension ref="A1:G14"/>
  <sheetViews>
    <sheetView workbookViewId="0">
      <selection activeCell="H2" sqref="H2"/>
    </sheetView>
  </sheetViews>
  <sheetFormatPr defaultRowHeight="14.4" x14ac:dyDescent="0.55000000000000004"/>
  <cols>
    <col min="1" max="1" width="10.83984375" bestFit="1" customWidth="1"/>
    <col min="2" max="6" width="7.26171875" bestFit="1" customWidth="1"/>
    <col min="7" max="7" width="8.3125" bestFit="1" customWidth="1"/>
    <col min="8" max="8" width="11.83984375" bestFit="1" customWidth="1"/>
    <col min="9" max="9" width="12.68359375" bestFit="1" customWidth="1"/>
    <col min="10" max="10" width="11.83984375" bestFit="1" customWidth="1"/>
    <col min="11" max="11" width="12.68359375" bestFit="1" customWidth="1"/>
    <col min="12" max="12" width="11.83984375" bestFit="1" customWidth="1"/>
    <col min="13" max="13" width="12.68359375" bestFit="1" customWidth="1"/>
  </cols>
  <sheetData>
    <row r="1" spans="1:7" ht="17.100000000000001" thickBot="1" x14ac:dyDescent="0.7">
      <c r="A1" s="15" t="str">
        <f>'Cover page'!$C$20</f>
        <v>Table 1.4. Frequency rates of long term (12 weeks or more compensation) claims by jurisdiction, 6-year to 2022-23p (Indicator 4)</v>
      </c>
    </row>
    <row r="2" spans="1:7" ht="14.7" thickTop="1" x14ac:dyDescent="0.55000000000000004">
      <c r="A2" s="13" t="s">
        <v>114</v>
      </c>
    </row>
    <row r="3" spans="1:7" x14ac:dyDescent="0.55000000000000004">
      <c r="A3" s="11" t="s">
        <v>134</v>
      </c>
    </row>
    <row r="4" spans="1:7" x14ac:dyDescent="0.55000000000000004">
      <c r="B4" t="s">
        <v>116</v>
      </c>
      <c r="C4" t="s">
        <v>117</v>
      </c>
      <c r="D4" t="s">
        <v>118</v>
      </c>
      <c r="E4" t="s">
        <v>119</v>
      </c>
      <c r="F4" t="s">
        <v>120</v>
      </c>
      <c r="G4" t="s">
        <v>121</v>
      </c>
    </row>
    <row r="5" spans="1:7" x14ac:dyDescent="0.55000000000000004">
      <c r="A5" s="12" t="s">
        <v>122</v>
      </c>
      <c r="B5" s="18">
        <v>2.0497294635864796</v>
      </c>
      <c r="C5" s="18">
        <v>2.2410027960349561</v>
      </c>
      <c r="D5" s="18">
        <v>2.5062787009531444</v>
      </c>
      <c r="E5" s="18">
        <v>2.7917567324110752</v>
      </c>
      <c r="F5" s="18">
        <v>2.7005900141459525</v>
      </c>
      <c r="G5" s="18">
        <v>2.6513253808943062</v>
      </c>
    </row>
    <row r="6" spans="1:7" x14ac:dyDescent="0.55000000000000004">
      <c r="A6" s="12" t="s">
        <v>123</v>
      </c>
      <c r="B6" s="18">
        <v>2.2123542130399754</v>
      </c>
      <c r="C6" s="18">
        <v>2.2863992210280593</v>
      </c>
      <c r="D6" s="18">
        <v>2.4592730670654444</v>
      </c>
      <c r="E6" s="18">
        <v>2.6822418701769424</v>
      </c>
      <c r="F6" s="18">
        <v>2.7083901867874505</v>
      </c>
      <c r="G6" s="18">
        <v>2.6691614877538949</v>
      </c>
    </row>
    <row r="7" spans="1:7" x14ac:dyDescent="0.55000000000000004">
      <c r="A7" s="12" t="s">
        <v>124</v>
      </c>
      <c r="B7" s="18">
        <v>2.1278899912723337</v>
      </c>
      <c r="C7" s="18">
        <v>2.5016340743572907</v>
      </c>
      <c r="D7" s="18">
        <v>2.6466542769700139</v>
      </c>
      <c r="E7" s="18">
        <v>2.9054152910258857</v>
      </c>
      <c r="F7" s="18">
        <v>2.791926377381706</v>
      </c>
      <c r="G7" s="18">
        <v>2.7264406965231127</v>
      </c>
    </row>
    <row r="8" spans="1:7" x14ac:dyDescent="0.55000000000000004">
      <c r="A8" s="12" t="s">
        <v>125</v>
      </c>
      <c r="B8" s="18">
        <v>2.1088039498560067</v>
      </c>
      <c r="C8" s="18">
        <v>2.361888766609241</v>
      </c>
      <c r="D8" s="18">
        <v>2.5002714895423708</v>
      </c>
      <c r="E8" s="18">
        <v>2.4366275843799929</v>
      </c>
      <c r="F8" s="18">
        <v>2.1549364353389193</v>
      </c>
      <c r="G8" s="18">
        <v>1.6188681830997864</v>
      </c>
    </row>
    <row r="9" spans="1:7" x14ac:dyDescent="0.55000000000000004">
      <c r="A9" s="12" t="s">
        <v>126</v>
      </c>
      <c r="B9" s="18">
        <v>2.3147147245496362</v>
      </c>
      <c r="C9" s="18">
        <v>2.3410346426816711</v>
      </c>
      <c r="D9" s="18">
        <v>2.4527362396303531</v>
      </c>
      <c r="E9" s="18">
        <v>2.8146329717359841</v>
      </c>
      <c r="F9" s="18">
        <v>2.7494973970520427</v>
      </c>
      <c r="G9" s="18">
        <v>2.524900871546877</v>
      </c>
    </row>
    <row r="10" spans="1:7" x14ac:dyDescent="0.55000000000000004">
      <c r="A10" s="12" t="s">
        <v>127</v>
      </c>
      <c r="B10" s="18">
        <v>2.175807369368548</v>
      </c>
      <c r="C10" s="18">
        <v>2.5415315966480634</v>
      </c>
      <c r="D10" s="18">
        <v>2.4295655240338188</v>
      </c>
      <c r="E10" s="18">
        <v>2.5689487728826554</v>
      </c>
      <c r="F10" s="18">
        <v>2.64057308145847</v>
      </c>
      <c r="G10" s="18">
        <v>2.3701754147378655</v>
      </c>
    </row>
    <row r="11" spans="1:7" x14ac:dyDescent="0.55000000000000004">
      <c r="A11" s="12" t="s">
        <v>128</v>
      </c>
      <c r="B11" s="18">
        <v>2.3614133670061466</v>
      </c>
      <c r="C11" s="18">
        <v>2.1241811571629179</v>
      </c>
      <c r="D11" s="18">
        <v>1.9179047296242719</v>
      </c>
      <c r="E11" s="18">
        <v>1.9516249441876334</v>
      </c>
      <c r="F11" s="18">
        <v>1.5636185145872914</v>
      </c>
      <c r="G11" s="18">
        <v>0.65197584007980958</v>
      </c>
    </row>
    <row r="12" spans="1:7" x14ac:dyDescent="0.55000000000000004">
      <c r="A12" s="12" t="s">
        <v>129</v>
      </c>
      <c r="B12" s="18">
        <v>2.5149850062413939</v>
      </c>
      <c r="C12" s="18">
        <v>2.3881045315985587</v>
      </c>
      <c r="D12" s="18">
        <v>2.2797155859705929</v>
      </c>
      <c r="E12" s="18">
        <v>2.3440416538996547</v>
      </c>
      <c r="F12" s="18">
        <v>2.1378507656640444</v>
      </c>
      <c r="G12" s="18">
        <v>1.9544065157344173</v>
      </c>
    </row>
    <row r="13" spans="1:7" x14ac:dyDescent="0.55000000000000004">
      <c r="A13" s="12" t="s">
        <v>130</v>
      </c>
      <c r="B13" s="18">
        <v>0.98912981436134584</v>
      </c>
      <c r="C13" s="18">
        <v>0.98991012668639822</v>
      </c>
      <c r="D13" s="18">
        <v>1.0724215401930859</v>
      </c>
      <c r="E13" s="18">
        <v>1.1054368971635411</v>
      </c>
      <c r="F13" s="18">
        <v>0.89174522483352681</v>
      </c>
      <c r="G13" s="18">
        <v>0.72252422105930181</v>
      </c>
    </row>
    <row r="14" spans="1:7" x14ac:dyDescent="0.55000000000000004">
      <c r="A14" s="12" t="s">
        <v>131</v>
      </c>
      <c r="B14" s="18">
        <v>2.1127299765398662</v>
      </c>
      <c r="C14" s="18">
        <v>2.2828609202312777</v>
      </c>
      <c r="D14" s="18">
        <v>2.4520885502553567</v>
      </c>
      <c r="E14" s="18">
        <v>2.6827665947071395</v>
      </c>
      <c r="F14" s="18">
        <v>2.5914700833772786</v>
      </c>
      <c r="G14" s="18">
        <v>2.4714669794714474</v>
      </c>
    </row>
  </sheetData>
  <hyperlinks>
    <hyperlink ref="A2" location="'Cover page'!A1" display="Return to Cover page" xr:uid="{74494C39-9FAE-40C4-B6CE-FBCE91DA8C5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BBE4-76D4-4B7E-B70C-D1588AFB4AB8}">
  <dimension ref="A1:G14"/>
  <sheetViews>
    <sheetView workbookViewId="0"/>
  </sheetViews>
  <sheetFormatPr defaultRowHeight="14.4" x14ac:dyDescent="0.55000000000000004"/>
  <cols>
    <col min="1" max="1" width="11.7890625" bestFit="1" customWidth="1"/>
    <col min="2" max="6" width="7.26171875" bestFit="1" customWidth="1"/>
    <col min="7" max="7" width="8.3125" bestFit="1" customWidth="1"/>
    <col min="8" max="8" width="11.83984375" bestFit="1" customWidth="1"/>
    <col min="9" max="9" width="12.68359375" bestFit="1" customWidth="1"/>
    <col min="10" max="10" width="11.83984375" bestFit="1" customWidth="1"/>
    <col min="11" max="11" width="12.68359375" bestFit="1" customWidth="1"/>
    <col min="12" max="12" width="11.83984375" bestFit="1" customWidth="1"/>
    <col min="13" max="13" width="12.68359375" bestFit="1" customWidth="1"/>
  </cols>
  <sheetData>
    <row r="1" spans="1:7" ht="17.100000000000001" thickBot="1" x14ac:dyDescent="0.7">
      <c r="A1" s="15" t="str">
        <f>'Cover page'!$C$21</f>
        <v>Table 1.5. Self-insured serious claims by jurisdiction (count), 6-year to 2022-23p (Indicator 5a)</v>
      </c>
    </row>
    <row r="2" spans="1:7" ht="14.7" thickTop="1" x14ac:dyDescent="0.55000000000000004">
      <c r="A2" s="13" t="s">
        <v>114</v>
      </c>
    </row>
    <row r="3" spans="1:7" x14ac:dyDescent="0.55000000000000004">
      <c r="A3" s="11" t="s">
        <v>135</v>
      </c>
    </row>
    <row r="4" spans="1:7" x14ac:dyDescent="0.55000000000000004">
      <c r="B4" t="s">
        <v>116</v>
      </c>
      <c r="C4" t="s">
        <v>117</v>
      </c>
      <c r="D4" t="s">
        <v>118</v>
      </c>
      <c r="E4" t="s">
        <v>119</v>
      </c>
      <c r="F4" t="s">
        <v>120</v>
      </c>
      <c r="G4" t="s">
        <v>121</v>
      </c>
    </row>
    <row r="5" spans="1:7" x14ac:dyDescent="0.55000000000000004">
      <c r="A5" s="12" t="s">
        <v>122</v>
      </c>
      <c r="B5" s="19">
        <v>2282</v>
      </c>
      <c r="C5" s="19">
        <v>2239</v>
      </c>
      <c r="D5" s="19">
        <v>2307</v>
      </c>
      <c r="E5" s="19">
        <v>2605</v>
      </c>
      <c r="F5" s="19">
        <v>4168</v>
      </c>
      <c r="G5" s="19">
        <v>3640</v>
      </c>
    </row>
    <row r="6" spans="1:7" x14ac:dyDescent="0.55000000000000004">
      <c r="A6" s="12" t="s">
        <v>123</v>
      </c>
      <c r="B6" s="19">
        <v>1150</v>
      </c>
      <c r="C6" s="19">
        <v>1347</v>
      </c>
      <c r="D6" s="19">
        <v>1334</v>
      </c>
      <c r="E6" s="19">
        <v>1199</v>
      </c>
      <c r="F6" s="19">
        <v>1125</v>
      </c>
      <c r="G6" s="19">
        <v>1236</v>
      </c>
    </row>
    <row r="7" spans="1:7" x14ac:dyDescent="0.55000000000000004">
      <c r="A7" s="12" t="s">
        <v>124</v>
      </c>
      <c r="B7" s="19">
        <v>1837</v>
      </c>
      <c r="C7" s="19">
        <v>1739</v>
      </c>
      <c r="D7" s="19">
        <v>1774</v>
      </c>
      <c r="E7" s="19">
        <v>1883</v>
      </c>
      <c r="F7" s="19">
        <v>1906</v>
      </c>
      <c r="G7" s="19">
        <v>2081</v>
      </c>
    </row>
    <row r="8" spans="1:7" x14ac:dyDescent="0.55000000000000004">
      <c r="A8" s="12" t="s">
        <v>125</v>
      </c>
      <c r="B8" s="19">
        <v>2144</v>
      </c>
      <c r="C8" s="19">
        <v>2406</v>
      </c>
      <c r="D8" s="19">
        <v>2370</v>
      </c>
      <c r="E8" s="19">
        <v>2637</v>
      </c>
      <c r="F8" s="19">
        <v>2163</v>
      </c>
      <c r="G8" s="19">
        <v>1952</v>
      </c>
    </row>
    <row r="9" spans="1:7" x14ac:dyDescent="0.55000000000000004">
      <c r="A9" s="12" t="s">
        <v>126</v>
      </c>
      <c r="B9" s="19">
        <v>870</v>
      </c>
      <c r="C9" s="19">
        <v>832</v>
      </c>
      <c r="D9" s="19">
        <v>798</v>
      </c>
      <c r="E9" s="19">
        <v>961</v>
      </c>
      <c r="F9" s="19">
        <v>932</v>
      </c>
      <c r="G9" s="19">
        <v>940</v>
      </c>
    </row>
    <row r="10" spans="1:7" x14ac:dyDescent="0.55000000000000004">
      <c r="A10" s="12" t="s">
        <v>127</v>
      </c>
      <c r="B10" s="19">
        <v>606</v>
      </c>
      <c r="C10" s="19">
        <v>732</v>
      </c>
      <c r="D10" s="19">
        <v>733</v>
      </c>
      <c r="E10" s="19">
        <v>730</v>
      </c>
      <c r="F10" s="19">
        <v>805</v>
      </c>
      <c r="G10" s="19">
        <v>766</v>
      </c>
    </row>
    <row r="11" spans="1:7" x14ac:dyDescent="0.55000000000000004">
      <c r="A11" s="12" t="s">
        <v>128</v>
      </c>
      <c r="B11" s="19">
        <v>214</v>
      </c>
      <c r="C11" s="19">
        <v>267</v>
      </c>
      <c r="D11" s="19">
        <v>269</v>
      </c>
      <c r="E11" s="19">
        <v>221</v>
      </c>
      <c r="F11" s="19">
        <v>217</v>
      </c>
      <c r="G11" s="19">
        <v>190</v>
      </c>
    </row>
    <row r="12" spans="1:7" x14ac:dyDescent="0.55000000000000004">
      <c r="A12" s="12" t="s">
        <v>129</v>
      </c>
      <c r="B12" s="19">
        <v>296</v>
      </c>
      <c r="C12" s="19">
        <v>284</v>
      </c>
      <c r="D12" s="19">
        <v>315</v>
      </c>
      <c r="E12" s="19">
        <v>421</v>
      </c>
      <c r="F12" s="19">
        <v>338</v>
      </c>
      <c r="G12" s="19">
        <v>335</v>
      </c>
    </row>
    <row r="13" spans="1:7" x14ac:dyDescent="0.55000000000000004">
      <c r="A13" s="12" t="s">
        <v>130</v>
      </c>
      <c r="B13" s="19">
        <v>1225</v>
      </c>
      <c r="C13" s="19">
        <v>1397</v>
      </c>
      <c r="D13" s="19">
        <v>1476</v>
      </c>
      <c r="E13" s="19">
        <v>1649</v>
      </c>
      <c r="F13" s="19">
        <v>1699</v>
      </c>
      <c r="G13" s="19">
        <v>1613</v>
      </c>
    </row>
    <row r="14" spans="1:7" x14ac:dyDescent="0.55000000000000004">
      <c r="A14" s="12" t="s">
        <v>131</v>
      </c>
      <c r="B14" s="19">
        <v>10624</v>
      </c>
      <c r="C14" s="19">
        <v>11243</v>
      </c>
      <c r="D14" s="19">
        <v>11376</v>
      </c>
      <c r="E14" s="19">
        <v>12306</v>
      </c>
      <c r="F14" s="19">
        <v>13353</v>
      </c>
      <c r="G14" s="19">
        <v>12753</v>
      </c>
    </row>
  </sheetData>
  <hyperlinks>
    <hyperlink ref="A2" location="'Cover page'!A1" display="Return to Cover page" xr:uid="{0045BB88-D6D9-4520-B329-A9A5BD640183}"/>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215B-0E4C-4FFF-B5D9-5601CC31793E}">
  <dimension ref="A1:G14"/>
  <sheetViews>
    <sheetView workbookViewId="0"/>
  </sheetViews>
  <sheetFormatPr defaultRowHeight="14.4" x14ac:dyDescent="0.55000000000000004"/>
  <cols>
    <col min="1" max="1" width="12.05078125" bestFit="1" customWidth="1"/>
    <col min="2" max="6" width="7.26171875" bestFit="1" customWidth="1"/>
    <col min="7" max="7" width="8.3125" bestFit="1" customWidth="1"/>
    <col min="8" max="13" width="12.83984375" bestFit="1" customWidth="1"/>
  </cols>
  <sheetData>
    <row r="1" spans="1:7" ht="17.100000000000001" thickBot="1" x14ac:dyDescent="0.7">
      <c r="A1" s="15" t="str">
        <f>'Cover page'!$C$22</f>
        <v>Table 1.6. Self-insured serious claims by jurisdiction (% of total), 6-year to 2022-23p (Indicator 5b)</v>
      </c>
    </row>
    <row r="2" spans="1:7" ht="14.7" thickTop="1" x14ac:dyDescent="0.55000000000000004">
      <c r="A2" s="13" t="s">
        <v>114</v>
      </c>
    </row>
    <row r="3" spans="1:7" x14ac:dyDescent="0.55000000000000004">
      <c r="A3" s="11" t="s">
        <v>136</v>
      </c>
    </row>
    <row r="4" spans="1:7" x14ac:dyDescent="0.55000000000000004">
      <c r="B4" t="s">
        <v>116</v>
      </c>
      <c r="C4" t="s">
        <v>117</v>
      </c>
      <c r="D4" t="s">
        <v>118</v>
      </c>
      <c r="E4" t="s">
        <v>119</v>
      </c>
      <c r="F4" t="s">
        <v>120</v>
      </c>
      <c r="G4" t="s">
        <v>121</v>
      </c>
    </row>
    <row r="5" spans="1:7" x14ac:dyDescent="0.55000000000000004">
      <c r="A5" s="12" t="s">
        <v>122</v>
      </c>
      <c r="B5" s="16">
        <v>6.2532540487216723E-2</v>
      </c>
      <c r="C5" s="16">
        <v>5.6543259760593968E-2</v>
      </c>
      <c r="D5" s="16">
        <v>5.2415140637070021E-2</v>
      </c>
      <c r="E5" s="16">
        <v>5.4346692257943377E-2</v>
      </c>
      <c r="F5" s="16">
        <v>7.9943226499415002E-2</v>
      </c>
      <c r="G5" s="16">
        <v>6.4534430182256575E-2</v>
      </c>
    </row>
    <row r="6" spans="1:7" x14ac:dyDescent="0.55000000000000004">
      <c r="A6" s="12" t="s">
        <v>123</v>
      </c>
      <c r="B6" s="16">
        <v>6.2357661858800567E-2</v>
      </c>
      <c r="C6" s="16">
        <v>6.961959892495348E-2</v>
      </c>
      <c r="D6" s="16">
        <v>6.805080854971178E-2</v>
      </c>
      <c r="E6" s="16">
        <v>5.8794684450546759E-2</v>
      </c>
      <c r="F6" s="16">
        <v>5.4553389583939481E-2</v>
      </c>
      <c r="G6" s="16">
        <v>5.5851784907365566E-2</v>
      </c>
    </row>
    <row r="7" spans="1:7" x14ac:dyDescent="0.55000000000000004">
      <c r="A7" s="12" t="s">
        <v>124</v>
      </c>
      <c r="B7" s="16">
        <v>6.7861100849649053E-2</v>
      </c>
      <c r="C7" s="16">
        <v>6.01313969571231E-2</v>
      </c>
      <c r="D7" s="16">
        <v>6.0901507089155135E-2</v>
      </c>
      <c r="E7" s="16">
        <v>5.7557695246828675E-2</v>
      </c>
      <c r="F7" s="16">
        <v>6.0438863521055299E-2</v>
      </c>
      <c r="G7" s="16">
        <v>6.1509813194608652E-2</v>
      </c>
    </row>
    <row r="8" spans="1:7" x14ac:dyDescent="0.55000000000000004">
      <c r="A8" s="12" t="s">
        <v>125</v>
      </c>
      <c r="B8" s="16">
        <v>0.33071109054450099</v>
      </c>
      <c r="C8" s="16">
        <v>0.34327293479811671</v>
      </c>
      <c r="D8" s="16">
        <v>0.34037052994398964</v>
      </c>
      <c r="E8" s="16">
        <v>0.36064004376367614</v>
      </c>
      <c r="F8" s="16">
        <v>0.32221063607924921</v>
      </c>
      <c r="G8" s="16">
        <v>0.32307183051969546</v>
      </c>
    </row>
    <row r="9" spans="1:7" x14ac:dyDescent="0.55000000000000004">
      <c r="A9" s="12" t="s">
        <v>126</v>
      </c>
      <c r="B9" s="16">
        <v>7.4428950295149288E-2</v>
      </c>
      <c r="C9" s="16">
        <v>7.0754315843183938E-2</v>
      </c>
      <c r="D9" s="16">
        <v>6.9198751300728403E-2</v>
      </c>
      <c r="E9" s="16">
        <v>7.4943460968572101E-2</v>
      </c>
      <c r="F9" s="16">
        <v>7.5161290322580648E-2</v>
      </c>
      <c r="G9" s="16">
        <v>7.4900398406374497E-2</v>
      </c>
    </row>
    <row r="10" spans="1:7" x14ac:dyDescent="0.55000000000000004">
      <c r="A10" s="12" t="s">
        <v>127</v>
      </c>
      <c r="B10" s="16">
        <v>0.22312223858615612</v>
      </c>
      <c r="C10" s="16">
        <v>0.22262773722627738</v>
      </c>
      <c r="D10" s="16">
        <v>0.22658423493044821</v>
      </c>
      <c r="E10" s="16">
        <v>0.21258008153756552</v>
      </c>
      <c r="F10" s="16">
        <v>0.22798074199943358</v>
      </c>
      <c r="G10" s="16">
        <v>0.20877623330607795</v>
      </c>
    </row>
    <row r="11" spans="1:7" x14ac:dyDescent="0.55000000000000004">
      <c r="A11" s="12" t="s">
        <v>128</v>
      </c>
      <c r="B11" s="16">
        <v>0.16474210931485758</v>
      </c>
      <c r="C11" s="16">
        <v>0.2109004739336493</v>
      </c>
      <c r="D11" s="16">
        <v>0.22932651321398123</v>
      </c>
      <c r="E11" s="16">
        <v>0.19352014010507881</v>
      </c>
      <c r="F11" s="16">
        <v>0.22052845528455284</v>
      </c>
      <c r="G11" s="16">
        <v>0.25710419485791608</v>
      </c>
    </row>
    <row r="12" spans="1:7" x14ac:dyDescent="0.55000000000000004">
      <c r="A12" s="12" t="s">
        <v>129</v>
      </c>
      <c r="B12" s="16">
        <v>0.1653631284916201</v>
      </c>
      <c r="C12" s="16">
        <v>0.16416184971098266</v>
      </c>
      <c r="D12" s="16">
        <v>0.18197573656845753</v>
      </c>
      <c r="E12" s="16">
        <v>0.23005464480874316</v>
      </c>
      <c r="F12" s="16">
        <v>0.22178477690288714</v>
      </c>
      <c r="G12" s="16">
        <v>0.20768753874767515</v>
      </c>
    </row>
    <row r="13" spans="1:7" x14ac:dyDescent="0.55000000000000004">
      <c r="A13" s="12" t="s">
        <v>130</v>
      </c>
      <c r="B13" s="16">
        <v>0.67604856512141276</v>
      </c>
      <c r="C13" s="16">
        <v>0.73218029350104818</v>
      </c>
      <c r="D13" s="16">
        <v>0.74133601205424415</v>
      </c>
      <c r="E13" s="16">
        <v>0.76131117266851334</v>
      </c>
      <c r="F13" s="16">
        <v>0.81918997107039537</v>
      </c>
      <c r="G13" s="16">
        <v>0.81878172588832487</v>
      </c>
    </row>
    <row r="14" spans="1:7" x14ac:dyDescent="0.55000000000000004">
      <c r="A14" s="12" t="s">
        <v>131</v>
      </c>
      <c r="B14" s="16">
        <v>9.8472489989618869E-2</v>
      </c>
      <c r="C14" s="16">
        <v>9.7852007867848007E-2</v>
      </c>
      <c r="D14" s="16">
        <v>9.5227731226090517E-2</v>
      </c>
      <c r="E14" s="16">
        <v>9.4789869361597237E-2</v>
      </c>
      <c r="F14" s="16">
        <v>0.10145654304665952</v>
      </c>
      <c r="G14" s="16">
        <v>9.1746881339836842E-2</v>
      </c>
    </row>
  </sheetData>
  <hyperlinks>
    <hyperlink ref="A2" location="'Cover page'!A1" display="Return to Cover page" xr:uid="{F85956C8-3C04-44BA-8F59-406C14978E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40B95-F8A1-4B8E-90B5-E6C808E7C843}">
  <dimension ref="A1:F61"/>
  <sheetViews>
    <sheetView workbookViewId="0">
      <selection activeCell="A3" sqref="A3:XFD4"/>
    </sheetView>
  </sheetViews>
  <sheetFormatPr defaultRowHeight="14.4" x14ac:dyDescent="0.55000000000000004"/>
  <cols>
    <col min="1" max="1" width="16" bestFit="1" customWidth="1"/>
    <col min="2" max="2" width="7.7890625" bestFit="1" customWidth="1"/>
    <col min="3" max="6" width="7.26171875" bestFit="1" customWidth="1"/>
    <col min="7" max="7" width="8.83984375" bestFit="1" customWidth="1"/>
    <col min="8" max="8" width="11.26171875" bestFit="1" customWidth="1"/>
  </cols>
  <sheetData>
    <row r="1" spans="1:6" ht="17.100000000000001" thickBot="1" x14ac:dyDescent="0.7">
      <c r="A1" s="15" t="str">
        <f>'Cover page'!$C$23</f>
        <v>Table 1.7. Serious claims by duration of compensated absence (% of total) and jurisdiction, 5-year to 2021-22 (Indicator 6)</v>
      </c>
    </row>
    <row r="2" spans="1:6" ht="14.7" thickTop="1" x14ac:dyDescent="0.55000000000000004">
      <c r="A2" s="13" t="s">
        <v>114</v>
      </c>
    </row>
    <row r="3" spans="1:6" hidden="1" x14ac:dyDescent="0.55000000000000004">
      <c r="A3" s="11" t="s">
        <v>137</v>
      </c>
      <c r="B3" t="s" vm="1">
        <v>138</v>
      </c>
    </row>
    <row r="4" spans="1:6" hidden="1" x14ac:dyDescent="0.55000000000000004"/>
    <row r="5" spans="1:6" x14ac:dyDescent="0.55000000000000004">
      <c r="A5" s="11" t="s">
        <v>139</v>
      </c>
    </row>
    <row r="6" spans="1:6" x14ac:dyDescent="0.55000000000000004">
      <c r="B6" t="s">
        <v>116</v>
      </c>
      <c r="C6" t="s">
        <v>117</v>
      </c>
      <c r="D6" t="s">
        <v>118</v>
      </c>
      <c r="E6" t="s">
        <v>119</v>
      </c>
      <c r="F6" t="s">
        <v>120</v>
      </c>
    </row>
    <row r="7" spans="1:6" x14ac:dyDescent="0.55000000000000004">
      <c r="A7" s="12" t="s">
        <v>140</v>
      </c>
      <c r="B7" s="16">
        <v>0.44892851846359189</v>
      </c>
      <c r="C7" s="16">
        <v>0.44015561628574912</v>
      </c>
      <c r="D7" s="16">
        <v>0.4359330660215468</v>
      </c>
      <c r="E7" s="16">
        <v>0.42318831649001726</v>
      </c>
      <c r="F7" s="16">
        <v>0.45273643181144718</v>
      </c>
    </row>
    <row r="8" spans="1:6" x14ac:dyDescent="0.55000000000000004">
      <c r="A8" s="17" t="s">
        <v>122</v>
      </c>
      <c r="B8" s="16">
        <v>0.51223522319348913</v>
      </c>
      <c r="C8" s="16">
        <v>0.50780342441537452</v>
      </c>
      <c r="D8" s="16">
        <v>0.51969827782069344</v>
      </c>
      <c r="E8" s="16">
        <v>0.50238875096488844</v>
      </c>
      <c r="F8" s="16">
        <v>0.56997909354201426</v>
      </c>
    </row>
    <row r="9" spans="1:6" x14ac:dyDescent="0.55000000000000004">
      <c r="A9" s="17" t="s">
        <v>123</v>
      </c>
      <c r="B9" s="16">
        <v>0.22833749051079058</v>
      </c>
      <c r="C9" s="16">
        <v>0.22446764523464957</v>
      </c>
      <c r="D9" s="16">
        <v>0.19593939703106666</v>
      </c>
      <c r="E9" s="16">
        <v>0.17604079831314667</v>
      </c>
      <c r="F9" s="16">
        <v>0.17461933857045872</v>
      </c>
    </row>
    <row r="10" spans="1:6" x14ac:dyDescent="0.55000000000000004">
      <c r="A10" s="17" t="s">
        <v>124</v>
      </c>
      <c r="B10" s="16">
        <v>0.51961581086073139</v>
      </c>
      <c r="C10" s="16">
        <v>0.49446749654218536</v>
      </c>
      <c r="D10" s="16">
        <v>0.48467163308043532</v>
      </c>
      <c r="E10" s="16">
        <v>0.47473635946813386</v>
      </c>
      <c r="F10" s="16">
        <v>0.47640791476407912</v>
      </c>
    </row>
    <row r="11" spans="1:6" x14ac:dyDescent="0.55000000000000004">
      <c r="A11" s="17" t="s">
        <v>125</v>
      </c>
      <c r="B11" s="16">
        <v>0.43328705846058924</v>
      </c>
      <c r="C11" s="16">
        <v>0.41204166072192894</v>
      </c>
      <c r="D11" s="16">
        <v>0.40140743932213124</v>
      </c>
      <c r="E11" s="16">
        <v>0.400164113785558</v>
      </c>
      <c r="F11" s="16">
        <v>0.41680321763741995</v>
      </c>
    </row>
    <row r="12" spans="1:6" x14ac:dyDescent="0.55000000000000004">
      <c r="A12" s="17" t="s">
        <v>126</v>
      </c>
      <c r="B12" s="16">
        <v>0.42698263324493113</v>
      </c>
      <c r="C12" s="16">
        <v>0.41151458457351814</v>
      </c>
      <c r="D12" s="16">
        <v>0.38727020464793616</v>
      </c>
      <c r="E12" s="16">
        <v>0.36582702955626606</v>
      </c>
      <c r="F12" s="16">
        <v>0.35588709677419356</v>
      </c>
    </row>
    <row r="13" spans="1:6" x14ac:dyDescent="0.55000000000000004">
      <c r="A13" s="17" t="s">
        <v>127</v>
      </c>
      <c r="B13" s="16">
        <v>0.55301914580265099</v>
      </c>
      <c r="C13" s="16">
        <v>0.56326034063260344</v>
      </c>
      <c r="D13" s="16">
        <v>0.55703245749613606</v>
      </c>
      <c r="E13" s="16">
        <v>0.55329062317996502</v>
      </c>
      <c r="F13" s="16">
        <v>0.54573775134522795</v>
      </c>
    </row>
    <row r="14" spans="1:6" x14ac:dyDescent="0.55000000000000004">
      <c r="A14" s="17" t="s">
        <v>128</v>
      </c>
      <c r="B14" s="16">
        <v>0.3787528868360277</v>
      </c>
      <c r="C14" s="16">
        <v>0.42812006319115326</v>
      </c>
      <c r="D14" s="16">
        <v>0.45865302642796246</v>
      </c>
      <c r="E14" s="16">
        <v>0.4316987740805604</v>
      </c>
      <c r="F14" s="16">
        <v>0.4847560975609756</v>
      </c>
    </row>
    <row r="15" spans="1:6" x14ac:dyDescent="0.55000000000000004">
      <c r="A15" s="17" t="s">
        <v>129</v>
      </c>
      <c r="B15" s="16">
        <v>0.45586592178770952</v>
      </c>
      <c r="C15" s="16">
        <v>0.46936416184971097</v>
      </c>
      <c r="D15" s="16">
        <v>0.43731946851530906</v>
      </c>
      <c r="E15" s="16">
        <v>0.41857923497267757</v>
      </c>
      <c r="F15" s="16">
        <v>0.4356955380577428</v>
      </c>
    </row>
    <row r="16" spans="1:6" x14ac:dyDescent="0.55000000000000004">
      <c r="A16" s="17" t="s">
        <v>130</v>
      </c>
      <c r="B16" s="16">
        <v>0.45364238410596025</v>
      </c>
      <c r="C16" s="16">
        <v>0.46069182389937108</v>
      </c>
      <c r="D16" s="16">
        <v>0.4349573078854847</v>
      </c>
      <c r="E16" s="16">
        <v>0.43813481071098798</v>
      </c>
      <c r="F16" s="16">
        <v>0.45130183220829317</v>
      </c>
    </row>
    <row r="17" spans="1:6" x14ac:dyDescent="0.55000000000000004">
      <c r="A17" s="17" t="s">
        <v>141</v>
      </c>
      <c r="B17" s="16">
        <v>0.34042553191489361</v>
      </c>
      <c r="C17" s="16">
        <v>0.1388888888888889</v>
      </c>
      <c r="D17" s="16">
        <v>0.22222222222222221</v>
      </c>
      <c r="E17" s="16">
        <v>0.17105263157894737</v>
      </c>
      <c r="F17" s="16">
        <v>0.31521739130434784</v>
      </c>
    </row>
    <row r="18" spans="1:6" x14ac:dyDescent="0.55000000000000004">
      <c r="A18" s="12" t="s">
        <v>142</v>
      </c>
      <c r="B18" s="16">
        <v>0.55107148153640817</v>
      </c>
      <c r="C18" s="16">
        <v>0.55984438371425094</v>
      </c>
      <c r="D18" s="16">
        <v>0.5640669339784532</v>
      </c>
      <c r="E18" s="16">
        <v>0.5768116835099828</v>
      </c>
      <c r="F18" s="16">
        <v>0.54726356818855282</v>
      </c>
    </row>
    <row r="19" spans="1:6" x14ac:dyDescent="0.55000000000000004">
      <c r="A19" s="17" t="s">
        <v>122</v>
      </c>
      <c r="B19" s="16">
        <v>0.48776477680651081</v>
      </c>
      <c r="C19" s="16">
        <v>0.49219657558462548</v>
      </c>
      <c r="D19" s="16">
        <v>0.48030172217930661</v>
      </c>
      <c r="E19" s="16">
        <v>0.4976112490351115</v>
      </c>
      <c r="F19" s="16">
        <v>0.43002090645798569</v>
      </c>
    </row>
    <row r="20" spans="1:6" x14ac:dyDescent="0.55000000000000004">
      <c r="A20" s="17" t="s">
        <v>123</v>
      </c>
      <c r="B20" s="16">
        <v>0.77166250948920945</v>
      </c>
      <c r="C20" s="16">
        <v>0.77553235476535043</v>
      </c>
      <c r="D20" s="16">
        <v>0.80406060296893334</v>
      </c>
      <c r="E20" s="16">
        <v>0.82395920168685333</v>
      </c>
      <c r="F20" s="16">
        <v>0.82538066142954125</v>
      </c>
    </row>
    <row r="21" spans="1:6" x14ac:dyDescent="0.55000000000000004">
      <c r="A21" s="17" t="s">
        <v>124</v>
      </c>
      <c r="B21" s="16">
        <v>0.48038418913926856</v>
      </c>
      <c r="C21" s="16">
        <v>0.50553250345781464</v>
      </c>
      <c r="D21" s="16">
        <v>0.51532836691956474</v>
      </c>
      <c r="E21" s="16">
        <v>0.52526364053186614</v>
      </c>
      <c r="F21" s="16">
        <v>0.52359208523592082</v>
      </c>
    </row>
    <row r="22" spans="1:6" x14ac:dyDescent="0.55000000000000004">
      <c r="A22" s="17" t="s">
        <v>125</v>
      </c>
      <c r="B22" s="16">
        <v>0.56671294153941076</v>
      </c>
      <c r="C22" s="16">
        <v>0.58795833927807106</v>
      </c>
      <c r="D22" s="16">
        <v>0.5985925606778687</v>
      </c>
      <c r="E22" s="16">
        <v>0.59983588621444206</v>
      </c>
      <c r="F22" s="16">
        <v>0.5831967823625801</v>
      </c>
    </row>
    <row r="23" spans="1:6" x14ac:dyDescent="0.55000000000000004">
      <c r="A23" s="17" t="s">
        <v>126</v>
      </c>
      <c r="B23" s="16">
        <v>0.57301736675506887</v>
      </c>
      <c r="C23" s="16">
        <v>0.58848541542648181</v>
      </c>
      <c r="D23" s="16">
        <v>0.61272979535206384</v>
      </c>
      <c r="E23" s="16">
        <v>0.63417297044373389</v>
      </c>
      <c r="F23" s="16">
        <v>0.6441129032258065</v>
      </c>
    </row>
    <row r="24" spans="1:6" x14ac:dyDescent="0.55000000000000004">
      <c r="A24" s="17" t="s">
        <v>127</v>
      </c>
      <c r="B24" s="16">
        <v>0.44698085419734906</v>
      </c>
      <c r="C24" s="16">
        <v>0.43673965936739662</v>
      </c>
      <c r="D24" s="16">
        <v>0.442967542503864</v>
      </c>
      <c r="E24" s="16">
        <v>0.44670937682003492</v>
      </c>
      <c r="F24" s="16">
        <v>0.45426224865477199</v>
      </c>
    </row>
    <row r="25" spans="1:6" x14ac:dyDescent="0.55000000000000004">
      <c r="A25" s="17" t="s">
        <v>128</v>
      </c>
      <c r="B25" s="16">
        <v>0.6212471131639723</v>
      </c>
      <c r="C25" s="16">
        <v>0.57187993680884674</v>
      </c>
      <c r="D25" s="16">
        <v>0.54134697357203754</v>
      </c>
      <c r="E25" s="16">
        <v>0.56830122591943955</v>
      </c>
      <c r="F25" s="16">
        <v>0.5152439024390244</v>
      </c>
    </row>
    <row r="26" spans="1:6" x14ac:dyDescent="0.55000000000000004">
      <c r="A26" s="17" t="s">
        <v>129</v>
      </c>
      <c r="B26" s="16">
        <v>0.54413407821229054</v>
      </c>
      <c r="C26" s="16">
        <v>0.53063583815028903</v>
      </c>
      <c r="D26" s="16">
        <v>0.56268053148469088</v>
      </c>
      <c r="E26" s="16">
        <v>0.58142076502732243</v>
      </c>
      <c r="F26" s="16">
        <v>0.56430446194225725</v>
      </c>
    </row>
    <row r="27" spans="1:6" x14ac:dyDescent="0.55000000000000004">
      <c r="A27" s="17" t="s">
        <v>130</v>
      </c>
      <c r="B27" s="16">
        <v>0.54635761589403975</v>
      </c>
      <c r="C27" s="16">
        <v>0.53930817610062898</v>
      </c>
      <c r="D27" s="16">
        <v>0.5650426921145153</v>
      </c>
      <c r="E27" s="16">
        <v>0.56186518928901197</v>
      </c>
      <c r="F27" s="16">
        <v>0.54869816779170688</v>
      </c>
    </row>
    <row r="28" spans="1:6" x14ac:dyDescent="0.55000000000000004">
      <c r="A28" s="17" t="s">
        <v>141</v>
      </c>
      <c r="B28" s="16">
        <v>0.65957446808510634</v>
      </c>
      <c r="C28" s="16">
        <v>0.86111111111111116</v>
      </c>
      <c r="D28" s="16">
        <v>0.77777777777777779</v>
      </c>
      <c r="E28" s="16">
        <v>0.82894736842105265</v>
      </c>
      <c r="F28" s="16">
        <v>0.68478260869565222</v>
      </c>
    </row>
    <row r="29" spans="1:6" x14ac:dyDescent="0.55000000000000004">
      <c r="A29" s="12" t="s">
        <v>143</v>
      </c>
      <c r="B29" s="16">
        <v>0.38184969598101737</v>
      </c>
      <c r="C29" s="16">
        <v>0.39543769256209854</v>
      </c>
      <c r="D29" s="16">
        <v>0.40297670369409261</v>
      </c>
      <c r="E29" s="16">
        <v>0.41143394133596256</v>
      </c>
      <c r="F29" s="16">
        <v>0.3875756954100279</v>
      </c>
    </row>
    <row r="30" spans="1:6" x14ac:dyDescent="0.55000000000000004">
      <c r="A30" s="17" t="s">
        <v>122</v>
      </c>
      <c r="B30" s="16">
        <v>0.3387498972405667</v>
      </c>
      <c r="C30" s="16">
        <v>0.34875498762563767</v>
      </c>
      <c r="D30" s="16">
        <v>0.3387558504112328</v>
      </c>
      <c r="E30" s="16">
        <v>0.34800659253541399</v>
      </c>
      <c r="F30" s="16">
        <v>0.29443581333793661</v>
      </c>
    </row>
    <row r="31" spans="1:6" x14ac:dyDescent="0.55000000000000004">
      <c r="A31" s="17" t="s">
        <v>123</v>
      </c>
      <c r="B31" s="16">
        <v>0.5728771282941113</v>
      </c>
      <c r="C31" s="16">
        <v>0.58822617324788096</v>
      </c>
      <c r="D31" s="16">
        <v>0.62704688057950309</v>
      </c>
      <c r="E31" s="16">
        <v>0.64968371500024513</v>
      </c>
      <c r="F31" s="16">
        <v>0.64848220347202012</v>
      </c>
    </row>
    <row r="32" spans="1:6" x14ac:dyDescent="0.55000000000000004">
      <c r="A32" s="17" t="s">
        <v>124</v>
      </c>
      <c r="B32" s="16">
        <v>0.29937199852234947</v>
      </c>
      <c r="C32" s="16">
        <v>0.32946058091286307</v>
      </c>
      <c r="D32" s="16">
        <v>0.34264821998695461</v>
      </c>
      <c r="E32" s="16">
        <v>0.34864740944520861</v>
      </c>
      <c r="F32" s="16">
        <v>0.34744419076610855</v>
      </c>
    </row>
    <row r="33" spans="1:6" x14ac:dyDescent="0.55000000000000004">
      <c r="A33" s="17" t="s">
        <v>125</v>
      </c>
      <c r="B33" s="16">
        <v>0.3984266543267006</v>
      </c>
      <c r="C33" s="16">
        <v>0.42331288343558282</v>
      </c>
      <c r="D33" s="16">
        <v>0.43400832974292691</v>
      </c>
      <c r="E33" s="16">
        <v>0.42177242888402627</v>
      </c>
      <c r="F33" s="16">
        <v>0.40205571279606733</v>
      </c>
    </row>
    <row r="34" spans="1:6" x14ac:dyDescent="0.55000000000000004">
      <c r="A34" s="17" t="s">
        <v>126</v>
      </c>
      <c r="B34" s="16">
        <v>0.41012918128154674</v>
      </c>
      <c r="C34" s="16">
        <v>0.42384556509907306</v>
      </c>
      <c r="D34" s="16">
        <v>0.44632327436697883</v>
      </c>
      <c r="E34" s="16">
        <v>0.46783124073929655</v>
      </c>
      <c r="F34" s="16">
        <v>0.4764516129032258</v>
      </c>
    </row>
    <row r="35" spans="1:6" x14ac:dyDescent="0.55000000000000004">
      <c r="A35" s="17" t="s">
        <v>127</v>
      </c>
      <c r="B35" s="16">
        <v>0.2765095729013255</v>
      </c>
      <c r="C35" s="16">
        <v>0.26490267639902676</v>
      </c>
      <c r="D35" s="16">
        <v>0.26553323029366305</v>
      </c>
      <c r="E35" s="16">
        <v>0.27751892836342457</v>
      </c>
      <c r="F35" s="16">
        <v>0.2766921551968281</v>
      </c>
    </row>
    <row r="36" spans="1:6" x14ac:dyDescent="0.55000000000000004">
      <c r="A36" s="17" t="s">
        <v>128</v>
      </c>
      <c r="B36" s="16">
        <v>0.45804464973056197</v>
      </c>
      <c r="C36" s="16">
        <v>0.39889415481832541</v>
      </c>
      <c r="D36" s="16">
        <v>0.36743393009377662</v>
      </c>
      <c r="E36" s="16">
        <v>0.37565674255691767</v>
      </c>
      <c r="F36" s="16">
        <v>0.33434959349593496</v>
      </c>
    </row>
    <row r="37" spans="1:6" x14ac:dyDescent="0.55000000000000004">
      <c r="A37" s="17" t="s">
        <v>129</v>
      </c>
      <c r="B37" s="16">
        <v>0.38435754189944132</v>
      </c>
      <c r="C37" s="16">
        <v>0.3601156069364162</v>
      </c>
      <c r="D37" s="16">
        <v>0.37435008665511266</v>
      </c>
      <c r="E37" s="16">
        <v>0.38688524590163936</v>
      </c>
      <c r="F37" s="16">
        <v>0.38320209973753283</v>
      </c>
    </row>
    <row r="38" spans="1:6" x14ac:dyDescent="0.55000000000000004">
      <c r="A38" s="17" t="s">
        <v>130</v>
      </c>
      <c r="B38" s="16">
        <v>0.39183222958057395</v>
      </c>
      <c r="C38" s="16">
        <v>0.37735849056603776</v>
      </c>
      <c r="D38" s="16">
        <v>0.40080361627322952</v>
      </c>
      <c r="E38" s="16">
        <v>0.39796860572483839</v>
      </c>
      <c r="F38" s="16">
        <v>0.37945998071359693</v>
      </c>
    </row>
    <row r="39" spans="1:6" x14ac:dyDescent="0.55000000000000004">
      <c r="A39" s="17" t="s">
        <v>141</v>
      </c>
      <c r="B39" s="16">
        <v>0.47872340425531917</v>
      </c>
      <c r="C39" s="16">
        <v>0.63888888888888884</v>
      </c>
      <c r="D39" s="16">
        <v>0.57777777777777772</v>
      </c>
      <c r="E39" s="16">
        <v>0.56578947368421051</v>
      </c>
      <c r="F39" s="16">
        <v>0.4891304347826087</v>
      </c>
    </row>
    <row r="40" spans="1:6" x14ac:dyDescent="0.55000000000000004">
      <c r="A40" s="12" t="s">
        <v>144</v>
      </c>
      <c r="B40" s="16">
        <v>0.23485466409609965</v>
      </c>
      <c r="C40" s="16">
        <v>0.24907309091542063</v>
      </c>
      <c r="D40" s="16">
        <v>0.25756523049363389</v>
      </c>
      <c r="E40" s="16">
        <v>0.2569632733546956</v>
      </c>
      <c r="F40" s="16">
        <v>0.23748413910479968</v>
      </c>
    </row>
    <row r="41" spans="1:6" x14ac:dyDescent="0.55000000000000004">
      <c r="A41" s="17" t="s">
        <v>122</v>
      </c>
      <c r="B41" s="16">
        <v>0.2167264954922862</v>
      </c>
      <c r="C41" s="16">
        <v>0.23299156523056719</v>
      </c>
      <c r="D41" s="16">
        <v>0.22326986867814785</v>
      </c>
      <c r="E41" s="16">
        <v>0.22034923747731208</v>
      </c>
      <c r="F41" s="16">
        <v>0.1812915971383087</v>
      </c>
    </row>
    <row r="42" spans="1:6" x14ac:dyDescent="0.55000000000000004">
      <c r="A42" s="17" t="s">
        <v>123</v>
      </c>
      <c r="B42" s="16">
        <v>0.38726819217004665</v>
      </c>
      <c r="C42" s="16">
        <v>0.40474467645234652</v>
      </c>
      <c r="D42" s="16">
        <v>0.45176758659388871</v>
      </c>
      <c r="E42" s="16">
        <v>0.46398273917520716</v>
      </c>
      <c r="F42" s="16">
        <v>0.45446610416060518</v>
      </c>
    </row>
    <row r="43" spans="1:6" x14ac:dyDescent="0.55000000000000004">
      <c r="A43" s="17" t="s">
        <v>124</v>
      </c>
      <c r="B43" s="16">
        <v>0.15360177318064278</v>
      </c>
      <c r="C43" s="16">
        <v>0.17638312586445368</v>
      </c>
      <c r="D43" s="16">
        <v>0.18418071337842012</v>
      </c>
      <c r="E43" s="16">
        <v>0.18780375974323704</v>
      </c>
      <c r="F43" s="16">
        <v>0.1844558599695586</v>
      </c>
    </row>
    <row r="44" spans="1:6" x14ac:dyDescent="0.55000000000000004">
      <c r="A44" s="17" t="s">
        <v>125</v>
      </c>
      <c r="B44" s="16">
        <v>0.24911306493907143</v>
      </c>
      <c r="C44" s="16">
        <v>0.26551576544442856</v>
      </c>
      <c r="D44" s="16">
        <v>0.2774666092201637</v>
      </c>
      <c r="E44" s="16">
        <v>0.24753829321663021</v>
      </c>
      <c r="F44" s="16">
        <v>0.2350662892894384</v>
      </c>
    </row>
    <row r="45" spans="1:6" x14ac:dyDescent="0.55000000000000004">
      <c r="A45" s="17" t="s">
        <v>126</v>
      </c>
      <c r="B45" s="16">
        <v>0.24878090512447601</v>
      </c>
      <c r="C45" s="16">
        <v>0.2621821583467982</v>
      </c>
      <c r="D45" s="16">
        <v>0.28000346860908776</v>
      </c>
      <c r="E45" s="16">
        <v>0.29314512984481012</v>
      </c>
      <c r="F45" s="16">
        <v>0.29362903225806453</v>
      </c>
    </row>
    <row r="46" spans="1:6" x14ac:dyDescent="0.55000000000000004">
      <c r="A46" s="17" t="s">
        <v>127</v>
      </c>
      <c r="B46" s="16">
        <v>0.14212076583210603</v>
      </c>
      <c r="C46" s="16">
        <v>0.14020681265206814</v>
      </c>
      <c r="D46" s="16">
        <v>0.13570324574961359</v>
      </c>
      <c r="E46" s="16">
        <v>0.13948747815958065</v>
      </c>
      <c r="F46" s="16">
        <v>0.14131973945058057</v>
      </c>
    </row>
    <row r="47" spans="1:6" x14ac:dyDescent="0.55000000000000004">
      <c r="A47" s="17" t="s">
        <v>128</v>
      </c>
      <c r="B47" s="16">
        <v>0.29253271747498077</v>
      </c>
      <c r="C47" s="16">
        <v>0.22274881516587677</v>
      </c>
      <c r="D47" s="16">
        <v>0.21142369991474852</v>
      </c>
      <c r="E47" s="16">
        <v>0.20490367775831875</v>
      </c>
      <c r="F47" s="16">
        <v>0.16565040650406504</v>
      </c>
    </row>
    <row r="48" spans="1:6" x14ac:dyDescent="0.55000000000000004">
      <c r="A48" s="17" t="s">
        <v>129</v>
      </c>
      <c r="B48" s="16">
        <v>0.22569832402234638</v>
      </c>
      <c r="C48" s="16">
        <v>0.17745664739884393</v>
      </c>
      <c r="D48" s="16">
        <v>0.20797227036395147</v>
      </c>
      <c r="E48" s="16">
        <v>0.1923497267759563</v>
      </c>
      <c r="F48" s="16">
        <v>0.18438320209973752</v>
      </c>
    </row>
    <row r="49" spans="1:6" x14ac:dyDescent="0.55000000000000004">
      <c r="A49" s="17" t="s">
        <v>130</v>
      </c>
      <c r="B49" s="16">
        <v>0.22847682119205298</v>
      </c>
      <c r="C49" s="16">
        <v>0.23008385744234802</v>
      </c>
      <c r="D49" s="16">
        <v>0.23907584128578604</v>
      </c>
      <c r="E49" s="16">
        <v>0.24607571560480149</v>
      </c>
      <c r="F49" s="16">
        <v>0.2068466730954677</v>
      </c>
    </row>
    <row r="50" spans="1:6" x14ac:dyDescent="0.55000000000000004">
      <c r="A50" s="17" t="s">
        <v>141</v>
      </c>
      <c r="B50" s="16">
        <v>0.23404255319148937</v>
      </c>
      <c r="C50" s="16">
        <v>0.375</v>
      </c>
      <c r="D50" s="16">
        <v>0.41111111111111109</v>
      </c>
      <c r="E50" s="16">
        <v>0.32894736842105265</v>
      </c>
      <c r="F50" s="16">
        <v>0.2608695652173913</v>
      </c>
    </row>
    <row r="51" spans="1:6" x14ac:dyDescent="0.55000000000000004">
      <c r="A51" s="12" t="s">
        <v>145</v>
      </c>
      <c r="B51" s="16">
        <v>0.14544713035740769</v>
      </c>
      <c r="C51" s="16">
        <v>0.15990704799039149</v>
      </c>
      <c r="D51" s="16">
        <v>0.16285649709947178</v>
      </c>
      <c r="E51" s="16">
        <v>0.15447837071727877</v>
      </c>
      <c r="F51" s="16">
        <v>0.13610357639442913</v>
      </c>
    </row>
    <row r="52" spans="1:6" x14ac:dyDescent="0.55000000000000004">
      <c r="A52" s="17" t="s">
        <v>122</v>
      </c>
      <c r="B52" s="16">
        <v>0.15238538897870824</v>
      </c>
      <c r="C52" s="16">
        <v>0.16702863780999042</v>
      </c>
      <c r="D52" s="16">
        <v>0.15481437724360431</v>
      </c>
      <c r="E52" s="16">
        <v>0.1428034965472639</v>
      </c>
      <c r="F52" s="16">
        <v>0.11145635537142529</v>
      </c>
    </row>
    <row r="53" spans="1:6" x14ac:dyDescent="0.55000000000000004">
      <c r="A53" s="17" t="s">
        <v>123</v>
      </c>
      <c r="B53" s="16">
        <v>0.2631493330441384</v>
      </c>
      <c r="C53" s="16">
        <v>0.2855075459995865</v>
      </c>
      <c r="D53" s="16">
        <v>0.32699076671937971</v>
      </c>
      <c r="E53" s="16">
        <v>0.3222674447114206</v>
      </c>
      <c r="F53" s="16">
        <v>0.30215304044224617</v>
      </c>
    </row>
    <row r="54" spans="1:6" x14ac:dyDescent="0.55000000000000004">
      <c r="A54" s="17" t="s">
        <v>124</v>
      </c>
      <c r="B54" s="16">
        <v>6.8673808644255638E-2</v>
      </c>
      <c r="C54" s="16">
        <v>8.5442600276625175E-2</v>
      </c>
      <c r="D54" s="16">
        <v>8.5104191698994136E-2</v>
      </c>
      <c r="E54" s="16">
        <v>8.3845330887971872E-2</v>
      </c>
      <c r="F54" s="16">
        <v>7.9242770167427701E-2</v>
      </c>
    </row>
    <row r="55" spans="1:6" x14ac:dyDescent="0.55000000000000004">
      <c r="A55" s="17" t="s">
        <v>125</v>
      </c>
      <c r="B55" s="16">
        <v>0.14576584914391486</v>
      </c>
      <c r="C55" s="16">
        <v>0.15922385504351547</v>
      </c>
      <c r="D55" s="16">
        <v>0.15812149935372685</v>
      </c>
      <c r="E55" s="16">
        <v>0.1351203501094092</v>
      </c>
      <c r="F55" s="16">
        <v>0.12140622672426635</v>
      </c>
    </row>
    <row r="56" spans="1:6" x14ac:dyDescent="0.55000000000000004">
      <c r="A56" s="17" t="s">
        <v>126</v>
      </c>
      <c r="B56" s="16">
        <v>0.13628197450594576</v>
      </c>
      <c r="C56" s="16">
        <v>0.15137341610681179</v>
      </c>
      <c r="D56" s="16">
        <v>0.15548040235865418</v>
      </c>
      <c r="E56" s="16">
        <v>0.16197457693207518</v>
      </c>
      <c r="F56" s="16">
        <v>0.15548387096774194</v>
      </c>
    </row>
    <row r="57" spans="1:6" x14ac:dyDescent="0.55000000000000004">
      <c r="A57" s="17" t="s">
        <v>127</v>
      </c>
      <c r="B57" s="16">
        <v>8.1001472754050077E-2</v>
      </c>
      <c r="C57" s="16">
        <v>8.5462287104622878E-2</v>
      </c>
      <c r="D57" s="16">
        <v>8.0370942812983001E-2</v>
      </c>
      <c r="E57" s="16">
        <v>7.9790331974373907E-2</v>
      </c>
      <c r="F57" s="16">
        <v>6.9668649107901451E-2</v>
      </c>
    </row>
    <row r="58" spans="1:6" x14ac:dyDescent="0.55000000000000004">
      <c r="A58" s="17" t="s">
        <v>128</v>
      </c>
      <c r="B58" s="16">
        <v>0.16166281755196305</v>
      </c>
      <c r="C58" s="16">
        <v>0.12796208530805686</v>
      </c>
      <c r="D58" s="16">
        <v>9.8891730605285597E-2</v>
      </c>
      <c r="E58" s="16">
        <v>8.4063047285464099E-2</v>
      </c>
      <c r="F58" s="16">
        <v>5.589430894308943E-2</v>
      </c>
    </row>
    <row r="59" spans="1:6" x14ac:dyDescent="0.55000000000000004">
      <c r="A59" s="17" t="s">
        <v>129</v>
      </c>
      <c r="B59" s="16">
        <v>0.1100558659217877</v>
      </c>
      <c r="C59" s="16">
        <v>9.0751445086705199E-2</v>
      </c>
      <c r="D59" s="16">
        <v>0.10571923743500866</v>
      </c>
      <c r="E59" s="16">
        <v>8.14207650273224E-2</v>
      </c>
      <c r="F59" s="16">
        <v>8.2677165354330714E-2</v>
      </c>
    </row>
    <row r="60" spans="1:6" x14ac:dyDescent="0.55000000000000004">
      <c r="A60" s="17" t="s">
        <v>130</v>
      </c>
      <c r="B60" s="16">
        <v>0.13134657836644592</v>
      </c>
      <c r="C60" s="16">
        <v>0.13364779874213836</v>
      </c>
      <c r="D60" s="16">
        <v>0.1411351079859367</v>
      </c>
      <c r="E60" s="16">
        <v>0.13665743305632502</v>
      </c>
      <c r="F60" s="16">
        <v>9.4021215043394404E-2</v>
      </c>
    </row>
    <row r="61" spans="1:6" x14ac:dyDescent="0.55000000000000004">
      <c r="A61" s="17" t="s">
        <v>141</v>
      </c>
      <c r="B61" s="16">
        <v>0.1702127659574468</v>
      </c>
      <c r="C61" s="16">
        <v>0.18055555555555555</v>
      </c>
      <c r="D61" s="16">
        <v>0.2</v>
      </c>
      <c r="E61" s="16">
        <v>0.19736842105263158</v>
      </c>
      <c r="F61" s="16">
        <v>7.6086956521739135E-2</v>
      </c>
    </row>
  </sheetData>
  <hyperlinks>
    <hyperlink ref="A2" location="'Cover page'!A1" display="Return to Cover page" xr:uid="{C2812983-3A0D-4C56-B2AE-8793E956243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12E1-4212-47E9-97B3-B592A7C9C149}">
  <dimension ref="A1:G13"/>
  <sheetViews>
    <sheetView workbookViewId="0">
      <selection activeCell="H2" sqref="H2"/>
    </sheetView>
  </sheetViews>
  <sheetFormatPr defaultRowHeight="14.4" x14ac:dyDescent="0.55000000000000004"/>
  <cols>
    <col min="1" max="1" width="11.7890625" bestFit="1" customWidth="1"/>
    <col min="2" max="6" width="7.26171875" bestFit="1" customWidth="1"/>
    <col min="7" max="7" width="8.3125" bestFit="1" customWidth="1"/>
  </cols>
  <sheetData>
    <row r="1" spans="1:7" ht="17.100000000000001" thickBot="1" x14ac:dyDescent="0.7">
      <c r="A1" s="15" t="str">
        <f>'Cover page'!$C$24</f>
        <v>Table 1.8. Traumatic injury worker fatalities (excluding public road incidence) by state (count), 6-year to 2022-23 (Indicator 7a)</v>
      </c>
    </row>
    <row r="2" spans="1:7" ht="14.7" thickTop="1" x14ac:dyDescent="0.55000000000000004">
      <c r="A2" s="13" t="s">
        <v>114</v>
      </c>
    </row>
    <row r="3" spans="1:7" x14ac:dyDescent="0.55000000000000004">
      <c r="A3" s="11" t="s">
        <v>146</v>
      </c>
    </row>
    <row r="4" spans="1:7" x14ac:dyDescent="0.55000000000000004">
      <c r="B4" t="s">
        <v>116</v>
      </c>
      <c r="C4" t="s">
        <v>117</v>
      </c>
      <c r="D4" t="s">
        <v>118</v>
      </c>
      <c r="E4" t="s">
        <v>119</v>
      </c>
      <c r="F4" t="s">
        <v>120</v>
      </c>
      <c r="G4" t="s">
        <v>121</v>
      </c>
    </row>
    <row r="5" spans="1:7" x14ac:dyDescent="0.55000000000000004">
      <c r="A5" s="12" t="s">
        <v>122</v>
      </c>
      <c r="B5" s="19">
        <v>39</v>
      </c>
      <c r="C5" s="19">
        <v>31</v>
      </c>
      <c r="D5" s="19">
        <v>44</v>
      </c>
      <c r="E5" s="19">
        <v>33</v>
      </c>
      <c r="F5" s="19">
        <v>26</v>
      </c>
      <c r="G5" s="19">
        <v>39</v>
      </c>
    </row>
    <row r="6" spans="1:7" x14ac:dyDescent="0.55000000000000004">
      <c r="A6" s="12" t="s">
        <v>123</v>
      </c>
      <c r="B6" s="19">
        <v>24</v>
      </c>
      <c r="C6" s="19">
        <v>26</v>
      </c>
      <c r="D6" s="19">
        <v>31</v>
      </c>
      <c r="E6" s="19">
        <v>20</v>
      </c>
      <c r="F6" s="19">
        <v>32</v>
      </c>
      <c r="G6" s="19">
        <v>18</v>
      </c>
    </row>
    <row r="7" spans="1:7" x14ac:dyDescent="0.55000000000000004">
      <c r="A7" s="12" t="s">
        <v>124</v>
      </c>
      <c r="B7" s="19">
        <v>29</v>
      </c>
      <c r="C7" s="19">
        <v>39</v>
      </c>
      <c r="D7" s="19">
        <v>30</v>
      </c>
      <c r="E7" s="19">
        <v>18</v>
      </c>
      <c r="F7" s="19">
        <v>28</v>
      </c>
      <c r="G7" s="19">
        <v>40</v>
      </c>
    </row>
    <row r="8" spans="1:7" x14ac:dyDescent="0.55000000000000004">
      <c r="A8" s="12" t="s">
        <v>125</v>
      </c>
      <c r="B8" s="19">
        <v>8</v>
      </c>
      <c r="C8" s="19">
        <v>6</v>
      </c>
      <c r="D8" s="19">
        <v>4</v>
      </c>
      <c r="E8" s="19">
        <v>10</v>
      </c>
      <c r="F8" s="19">
        <v>9</v>
      </c>
      <c r="G8" s="19">
        <v>6</v>
      </c>
    </row>
    <row r="9" spans="1:7" x14ac:dyDescent="0.55000000000000004">
      <c r="A9" s="12" t="s">
        <v>126</v>
      </c>
      <c r="B9" s="19">
        <v>13</v>
      </c>
      <c r="C9" s="19">
        <v>12</v>
      </c>
      <c r="D9" s="19">
        <v>16</v>
      </c>
      <c r="E9" s="19">
        <v>16</v>
      </c>
      <c r="F9" s="19">
        <v>18</v>
      </c>
      <c r="G9" s="19">
        <v>18</v>
      </c>
    </row>
    <row r="10" spans="1:7" x14ac:dyDescent="0.55000000000000004">
      <c r="A10" s="12" t="s">
        <v>127</v>
      </c>
      <c r="B10" s="19">
        <v>3</v>
      </c>
      <c r="C10" s="19">
        <v>2</v>
      </c>
      <c r="D10" s="19">
        <v>7</v>
      </c>
      <c r="E10" s="19">
        <v>2</v>
      </c>
      <c r="F10" s="19">
        <v>5</v>
      </c>
      <c r="G10" s="19">
        <v>2</v>
      </c>
    </row>
    <row r="11" spans="1:7" x14ac:dyDescent="0.55000000000000004">
      <c r="A11" s="12" t="s">
        <v>128</v>
      </c>
      <c r="B11" s="19">
        <v>5</v>
      </c>
      <c r="C11" s="19">
        <v>4</v>
      </c>
      <c r="D11" s="19">
        <v>6</v>
      </c>
      <c r="E11" s="19">
        <v>4</v>
      </c>
      <c r="F11" s="19">
        <v>3</v>
      </c>
      <c r="G11" s="19">
        <v>4</v>
      </c>
    </row>
    <row r="12" spans="1:7" x14ac:dyDescent="0.55000000000000004">
      <c r="A12" s="12" t="s">
        <v>129</v>
      </c>
      <c r="B12" s="19">
        <v>0</v>
      </c>
      <c r="C12" s="19">
        <v>1</v>
      </c>
      <c r="D12" s="19">
        <v>2</v>
      </c>
      <c r="E12" s="19">
        <v>0</v>
      </c>
      <c r="F12" s="19">
        <v>1</v>
      </c>
      <c r="G12" s="19">
        <v>0</v>
      </c>
    </row>
    <row r="13" spans="1:7" x14ac:dyDescent="0.55000000000000004">
      <c r="A13" s="12" t="s">
        <v>131</v>
      </c>
      <c r="B13" s="19">
        <v>121</v>
      </c>
      <c r="C13" s="19">
        <v>121</v>
      </c>
      <c r="D13" s="19">
        <v>140</v>
      </c>
      <c r="E13" s="19">
        <v>103</v>
      </c>
      <c r="F13" s="19">
        <v>122</v>
      </c>
      <c r="G13" s="19">
        <v>127</v>
      </c>
    </row>
  </sheetData>
  <hyperlinks>
    <hyperlink ref="A2" location="'Cover page'!A1" display="Return to Cover page" xr:uid="{809A8FD3-B459-4371-993F-F9B1D78B094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36692-74A4-4389-9273-B8D09A7F8877}">
  <dimension ref="A1:G13"/>
  <sheetViews>
    <sheetView workbookViewId="0">
      <selection activeCell="H2" sqref="H2"/>
    </sheetView>
  </sheetViews>
  <sheetFormatPr defaultRowHeight="14.4" x14ac:dyDescent="0.55000000000000004"/>
  <cols>
    <col min="1" max="1" width="12.05078125" bestFit="1" customWidth="1"/>
    <col min="2" max="6" width="7.26171875" bestFit="1" customWidth="1"/>
    <col min="7" max="7" width="8.3125" bestFit="1" customWidth="1"/>
    <col min="8" max="13" width="12.83984375" bestFit="1" customWidth="1"/>
  </cols>
  <sheetData>
    <row r="1" spans="1:7" ht="17.100000000000001" thickBot="1" x14ac:dyDescent="0.7">
      <c r="A1" s="15" t="str">
        <f>'Cover page'!$C$25</f>
        <v>Table 1.9. Traumatic injury worker fatalities (excluding public road incidence) by state (rate), 6-year to 2022-23 (Indicator 7b)</v>
      </c>
    </row>
    <row r="2" spans="1:7" ht="14.7" thickTop="1" x14ac:dyDescent="0.55000000000000004">
      <c r="A2" s="13" t="s">
        <v>114</v>
      </c>
    </row>
    <row r="3" spans="1:7" x14ac:dyDescent="0.55000000000000004">
      <c r="A3" s="11" t="s">
        <v>147</v>
      </c>
    </row>
    <row r="4" spans="1:7" x14ac:dyDescent="0.55000000000000004">
      <c r="B4" t="s">
        <v>116</v>
      </c>
      <c r="C4" t="s">
        <v>117</v>
      </c>
      <c r="D4" t="s">
        <v>118</v>
      </c>
      <c r="E4" t="s">
        <v>119</v>
      </c>
      <c r="F4" t="s">
        <v>120</v>
      </c>
      <c r="G4" t="s">
        <v>121</v>
      </c>
    </row>
    <row r="5" spans="1:7" x14ac:dyDescent="0.55000000000000004">
      <c r="A5" s="12" t="s">
        <v>122</v>
      </c>
      <c r="B5" s="18">
        <v>0.99100087822174243</v>
      </c>
      <c r="C5" s="18">
        <v>0.76417131576282893</v>
      </c>
      <c r="D5" s="18">
        <v>1.092028608089344</v>
      </c>
      <c r="E5" s="18">
        <v>0.81227021775184394</v>
      </c>
      <c r="F5" s="18">
        <v>0.63526633992618131</v>
      </c>
      <c r="G5" s="18">
        <v>0.89935400658175002</v>
      </c>
    </row>
    <row r="6" spans="1:7" x14ac:dyDescent="0.55000000000000004">
      <c r="A6" s="12" t="s">
        <v>123</v>
      </c>
      <c r="B6" s="18">
        <v>0.74107389829767101</v>
      </c>
      <c r="C6" s="18">
        <v>0.77962757312583864</v>
      </c>
      <c r="D6" s="18">
        <v>0.92426563280528062</v>
      </c>
      <c r="E6" s="18">
        <v>0.60438564073968393</v>
      </c>
      <c r="F6" s="18">
        <v>0.92698921737517137</v>
      </c>
      <c r="G6" s="18">
        <v>0.50205472511277216</v>
      </c>
    </row>
    <row r="7" spans="1:7" x14ac:dyDescent="0.55000000000000004">
      <c r="A7" s="12" t="s">
        <v>124</v>
      </c>
      <c r="B7" s="18">
        <v>1.1649479165527528</v>
      </c>
      <c r="C7" s="18">
        <v>1.5389441055654456</v>
      </c>
      <c r="D7" s="18">
        <v>1.1897439135886989</v>
      </c>
      <c r="E7" s="18">
        <v>0.69344889976741264</v>
      </c>
      <c r="F7" s="18">
        <v>1.0275116728981375</v>
      </c>
      <c r="G7" s="18">
        <v>1.4147579792284475</v>
      </c>
    </row>
    <row r="8" spans="1:7" x14ac:dyDescent="0.55000000000000004">
      <c r="A8" s="12" t="s">
        <v>125</v>
      </c>
      <c r="B8" s="18">
        <v>0.94854257911713613</v>
      </c>
      <c r="C8" s="18">
        <v>0.70218322935731303</v>
      </c>
      <c r="D8" s="18">
        <v>0.46853974504850771</v>
      </c>
      <c r="E8" s="18">
        <v>1.1526960977913092</v>
      </c>
      <c r="F8" s="18">
        <v>0.99566523004796093</v>
      </c>
      <c r="G8" s="18">
        <v>0.6422823080937482</v>
      </c>
    </row>
    <row r="9" spans="1:7" x14ac:dyDescent="0.55000000000000004">
      <c r="A9" s="12" t="s">
        <v>126</v>
      </c>
      <c r="B9" s="18">
        <v>0.97328219392539639</v>
      </c>
      <c r="C9" s="18">
        <v>0.88019809097315238</v>
      </c>
      <c r="D9" s="18">
        <v>1.1647333524333019</v>
      </c>
      <c r="E9" s="18">
        <v>1.1388010051301842</v>
      </c>
      <c r="F9" s="18">
        <v>1.2099118342370889</v>
      </c>
      <c r="G9" s="18">
        <v>1.1737535381117314</v>
      </c>
    </row>
    <row r="10" spans="1:7" x14ac:dyDescent="0.55000000000000004">
      <c r="A10" s="12" t="s">
        <v>127</v>
      </c>
      <c r="B10" s="18">
        <v>1.1898029247592512</v>
      </c>
      <c r="C10" s="18">
        <v>0.78189467834335435</v>
      </c>
      <c r="D10" s="18">
        <v>2.6970894792440632</v>
      </c>
      <c r="E10" s="18">
        <v>0.74355413194093567</v>
      </c>
      <c r="F10" s="18">
        <v>1.7868749076711985</v>
      </c>
      <c r="G10" s="18">
        <v>0.70118806640984621</v>
      </c>
    </row>
    <row r="11" spans="1:7" x14ac:dyDescent="0.55000000000000004">
      <c r="A11" s="12" t="s">
        <v>128</v>
      </c>
      <c r="B11" s="18">
        <v>3.6278620405556712</v>
      </c>
      <c r="C11" s="18">
        <v>2.9342172735035126</v>
      </c>
      <c r="D11" s="18">
        <v>4.4546538535785762</v>
      </c>
      <c r="E11" s="18">
        <v>2.9173040011880009</v>
      </c>
      <c r="F11" s="18">
        <v>2.1855305434383596</v>
      </c>
      <c r="G11" s="18">
        <v>2.8451075167938789</v>
      </c>
    </row>
    <row r="12" spans="1:7" x14ac:dyDescent="0.55000000000000004">
      <c r="A12" s="12" t="s">
        <v>129</v>
      </c>
      <c r="B12" s="18">
        <v>0</v>
      </c>
      <c r="C12" s="18">
        <v>0.41499033843123545</v>
      </c>
      <c r="D12" s="18">
        <v>0.80275314643768636</v>
      </c>
      <c r="E12" s="18">
        <v>0</v>
      </c>
      <c r="F12" s="18">
        <v>0.39005397269616809</v>
      </c>
      <c r="G12" s="18">
        <v>0</v>
      </c>
    </row>
    <row r="13" spans="1:7" x14ac:dyDescent="0.55000000000000004">
      <c r="A13" s="12" t="s">
        <v>131</v>
      </c>
      <c r="B13" s="18">
        <v>0.97034102970583835</v>
      </c>
      <c r="C13" s="18">
        <v>0.94703632948076577</v>
      </c>
      <c r="D13" s="18">
        <v>1.0958426216773627</v>
      </c>
      <c r="E13" s="18">
        <v>0.79823050386387273</v>
      </c>
      <c r="F13" s="18">
        <v>0.91489067593673457</v>
      </c>
      <c r="G13" s="18">
        <v>0.91277895840014689</v>
      </c>
    </row>
  </sheetData>
  <hyperlinks>
    <hyperlink ref="A2" location="'Cover page'!A1" display="Return to Cover page" xr:uid="{024C0229-7DAF-463E-8D11-C4AC38688E8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1C62-6648-4CB3-87FA-717BD128F25C}">
  <dimension ref="A1:G15"/>
  <sheetViews>
    <sheetView workbookViewId="0">
      <selection activeCell="U49" sqref="U49"/>
    </sheetView>
  </sheetViews>
  <sheetFormatPr defaultRowHeight="14.4" x14ac:dyDescent="0.55000000000000004"/>
  <cols>
    <col min="1" max="1" width="10.83984375" bestFit="1" customWidth="1"/>
    <col min="2" max="6" width="7.26171875" bestFit="1" customWidth="1"/>
    <col min="7" max="7" width="8.3125" bestFit="1" customWidth="1"/>
  </cols>
  <sheetData>
    <row r="1" spans="1:7" ht="17.100000000000001" thickBot="1" x14ac:dyDescent="0.7">
      <c r="A1" s="15" t="str">
        <f>'Cover page'!$C$26</f>
        <v>Table 1.10. Compensated fatalities involving occupational diseases by jurisdiction, 6-year to 2022-23 (Indicator 8)</v>
      </c>
    </row>
    <row r="2" spans="1:7" ht="14.7" thickTop="1" x14ac:dyDescent="0.55000000000000004">
      <c r="A2" s="13" t="s">
        <v>114</v>
      </c>
    </row>
    <row r="3" spans="1:7" x14ac:dyDescent="0.55000000000000004">
      <c r="A3" s="11" t="s">
        <v>148</v>
      </c>
    </row>
    <row r="4" spans="1:7" x14ac:dyDescent="0.55000000000000004">
      <c r="B4" t="s">
        <v>116</v>
      </c>
      <c r="C4" t="s">
        <v>117</v>
      </c>
      <c r="D4" t="s">
        <v>118</v>
      </c>
      <c r="E4" t="s">
        <v>119</v>
      </c>
      <c r="F4" t="s">
        <v>120</v>
      </c>
      <c r="G4" t="s">
        <v>121</v>
      </c>
    </row>
    <row r="5" spans="1:7" x14ac:dyDescent="0.55000000000000004">
      <c r="A5" s="12" t="s">
        <v>122</v>
      </c>
      <c r="B5" s="19">
        <v>14</v>
      </c>
      <c r="C5" s="19">
        <v>22</v>
      </c>
      <c r="D5" s="19">
        <v>19</v>
      </c>
      <c r="E5" s="19">
        <v>12</v>
      </c>
      <c r="F5" s="19">
        <v>15</v>
      </c>
      <c r="G5" s="19">
        <v>8</v>
      </c>
    </row>
    <row r="6" spans="1:7" x14ac:dyDescent="0.55000000000000004">
      <c r="A6" s="12" t="s">
        <v>123</v>
      </c>
      <c r="B6" s="19">
        <v>21</v>
      </c>
      <c r="C6" s="19">
        <v>23</v>
      </c>
      <c r="D6" s="19">
        <v>57</v>
      </c>
      <c r="E6" s="19">
        <v>27</v>
      </c>
      <c r="F6" s="19">
        <v>31</v>
      </c>
      <c r="G6" s="19">
        <v>34</v>
      </c>
    </row>
    <row r="7" spans="1:7" x14ac:dyDescent="0.55000000000000004">
      <c r="A7" s="12" t="s">
        <v>124</v>
      </c>
      <c r="B7" s="19">
        <v>18</v>
      </c>
      <c r="C7" s="19">
        <v>20</v>
      </c>
      <c r="D7" s="19">
        <v>12</v>
      </c>
      <c r="E7" s="19">
        <v>8</v>
      </c>
      <c r="F7" s="19">
        <v>7</v>
      </c>
      <c r="G7" s="19">
        <v>4</v>
      </c>
    </row>
    <row r="8" spans="1:7" x14ac:dyDescent="0.55000000000000004">
      <c r="A8" s="12" t="s">
        <v>125</v>
      </c>
      <c r="B8" s="19">
        <v>8</v>
      </c>
      <c r="C8" s="19">
        <v>8</v>
      </c>
      <c r="D8" s="19">
        <v>7</v>
      </c>
      <c r="E8" s="19">
        <v>4</v>
      </c>
      <c r="F8" s="19">
        <v>1</v>
      </c>
      <c r="G8" s="19">
        <v>1</v>
      </c>
    </row>
    <row r="9" spans="1:7" x14ac:dyDescent="0.55000000000000004">
      <c r="A9" s="12" t="s">
        <v>126</v>
      </c>
      <c r="B9" s="19">
        <v>4</v>
      </c>
      <c r="C9" s="19">
        <v>5</v>
      </c>
      <c r="D9" s="19">
        <v>3</v>
      </c>
      <c r="E9" s="19">
        <v>4</v>
      </c>
      <c r="F9" s="19">
        <v>1</v>
      </c>
      <c r="G9" s="19">
        <v>1</v>
      </c>
    </row>
    <row r="10" spans="1:7" x14ac:dyDescent="0.55000000000000004">
      <c r="A10" s="12" t="s">
        <v>127</v>
      </c>
      <c r="B10" s="19">
        <v>4</v>
      </c>
      <c r="C10" s="19">
        <v>1</v>
      </c>
      <c r="D10" s="19">
        <v>2</v>
      </c>
      <c r="E10" s="19">
        <v>0</v>
      </c>
      <c r="F10" s="19">
        <v>2</v>
      </c>
      <c r="G10" s="19">
        <v>2</v>
      </c>
    </row>
    <row r="11" spans="1:7" x14ac:dyDescent="0.55000000000000004">
      <c r="A11" s="12" t="s">
        <v>128</v>
      </c>
      <c r="B11" s="19">
        <v>1</v>
      </c>
      <c r="C11" s="19">
        <v>1</v>
      </c>
      <c r="D11" s="19">
        <v>0</v>
      </c>
      <c r="E11" s="19">
        <v>0</v>
      </c>
      <c r="F11" s="19">
        <v>0</v>
      </c>
      <c r="G11" s="19">
        <v>0</v>
      </c>
    </row>
    <row r="12" spans="1:7" x14ac:dyDescent="0.55000000000000004">
      <c r="A12" s="12" t="s">
        <v>129</v>
      </c>
      <c r="B12" s="19">
        <v>0</v>
      </c>
      <c r="C12" s="19">
        <v>1</v>
      </c>
      <c r="D12" s="19">
        <v>0</v>
      </c>
      <c r="E12" s="19">
        <v>2</v>
      </c>
      <c r="F12" s="19">
        <v>1</v>
      </c>
      <c r="G12" s="19">
        <v>2</v>
      </c>
    </row>
    <row r="13" spans="1:7" x14ac:dyDescent="0.55000000000000004">
      <c r="A13" s="12" t="s">
        <v>130</v>
      </c>
      <c r="B13" s="19">
        <v>20</v>
      </c>
      <c r="C13" s="19">
        <v>14</v>
      </c>
      <c r="D13" s="19">
        <v>5</v>
      </c>
      <c r="E13" s="19">
        <v>21</v>
      </c>
      <c r="F13" s="19">
        <v>9</v>
      </c>
      <c r="G13" s="19">
        <v>18</v>
      </c>
    </row>
    <row r="14" spans="1:7" x14ac:dyDescent="0.55000000000000004">
      <c r="A14" s="12" t="s">
        <v>141</v>
      </c>
      <c r="B14" s="19">
        <v>1</v>
      </c>
      <c r="C14" s="19">
        <v>0</v>
      </c>
      <c r="D14" s="19">
        <v>0</v>
      </c>
      <c r="E14" s="19">
        <v>0</v>
      </c>
      <c r="F14" s="19">
        <v>0</v>
      </c>
      <c r="G14" s="19">
        <v>0</v>
      </c>
    </row>
    <row r="15" spans="1:7" x14ac:dyDescent="0.55000000000000004">
      <c r="A15" s="12" t="s">
        <v>131</v>
      </c>
      <c r="B15" s="19">
        <v>91</v>
      </c>
      <c r="C15" s="19">
        <v>95</v>
      </c>
      <c r="D15" s="19">
        <v>105</v>
      </c>
      <c r="E15" s="19">
        <v>78</v>
      </c>
      <c r="F15" s="19">
        <v>67</v>
      </c>
      <c r="G15" s="19">
        <v>70</v>
      </c>
    </row>
  </sheetData>
  <hyperlinks>
    <hyperlink ref="A2" location="'Cover page'!A1" display="Return to Cover page" xr:uid="{9F379C2B-13D6-43C1-806F-DB509DAAFC9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455D8-7992-4990-8120-F80B3F9D82D6}">
  <dimension ref="A1:G112"/>
  <sheetViews>
    <sheetView workbookViewId="0">
      <selection activeCell="H36" sqref="H36"/>
    </sheetView>
  </sheetViews>
  <sheetFormatPr defaultRowHeight="14.4" x14ac:dyDescent="0.55000000000000004"/>
  <cols>
    <col min="1" max="1" width="42.15625" bestFit="1" customWidth="1"/>
    <col min="2" max="6" width="7.26171875" bestFit="1" customWidth="1"/>
    <col min="7" max="7" width="8.3125" bestFit="1" customWidth="1"/>
  </cols>
  <sheetData>
    <row r="1" spans="1:7" ht="17.100000000000001" thickBot="1" x14ac:dyDescent="0.7">
      <c r="A1" s="15" t="str">
        <f>'Cover page'!$C$27</f>
        <v>Table 1.11. Serious claims by mechanism of incident and jurisdiction (% of total), 6-year to 2022-23p (Indicator 10a - 10j)</v>
      </c>
    </row>
    <row r="2" spans="1:7" ht="14.7" thickTop="1" x14ac:dyDescent="0.55000000000000004">
      <c r="A2" s="13" t="s">
        <v>114</v>
      </c>
    </row>
    <row r="3" spans="1:7" x14ac:dyDescent="0.55000000000000004">
      <c r="A3" s="11" t="s">
        <v>149</v>
      </c>
    </row>
    <row r="4" spans="1:7" x14ac:dyDescent="0.55000000000000004">
      <c r="B4" t="s">
        <v>116</v>
      </c>
      <c r="C4" t="s">
        <v>117</v>
      </c>
      <c r="D4" t="s">
        <v>118</v>
      </c>
      <c r="E4" t="s">
        <v>119</v>
      </c>
      <c r="F4" t="s">
        <v>120</v>
      </c>
      <c r="G4" t="s">
        <v>121</v>
      </c>
    </row>
    <row r="5" spans="1:7" x14ac:dyDescent="0.55000000000000004">
      <c r="A5" s="12" t="s">
        <v>150</v>
      </c>
      <c r="B5" s="16">
        <v>0.22969190271392556</v>
      </c>
      <c r="C5" s="16">
        <v>0.22506048843321902</v>
      </c>
      <c r="D5" s="16">
        <v>0.22954771850227271</v>
      </c>
      <c r="E5" s="16">
        <v>0.22955693862459947</v>
      </c>
      <c r="F5" s="16">
        <v>0.21956797580786092</v>
      </c>
      <c r="G5" s="16">
        <v>0.2178673688148372</v>
      </c>
    </row>
    <row r="6" spans="1:7" x14ac:dyDescent="0.55000000000000004">
      <c r="A6" s="17" t="s">
        <v>122</v>
      </c>
      <c r="B6" s="16">
        <v>0.22417997972213849</v>
      </c>
      <c r="C6" s="16">
        <v>0.22359715137128139</v>
      </c>
      <c r="D6" s="16">
        <v>0.22597355386922344</v>
      </c>
      <c r="E6" s="16">
        <v>0.22742160932968936</v>
      </c>
      <c r="F6" s="16">
        <v>0.19429579761014251</v>
      </c>
      <c r="G6" s="16">
        <v>0.19519892206226508</v>
      </c>
    </row>
    <row r="7" spans="1:7" x14ac:dyDescent="0.55000000000000004">
      <c r="A7" s="17" t="s">
        <v>123</v>
      </c>
      <c r="B7" s="16">
        <v>0.24286953692658064</v>
      </c>
      <c r="C7" s="16">
        <v>0.23909448004961753</v>
      </c>
      <c r="D7" s="16">
        <v>0.2335356833137785</v>
      </c>
      <c r="E7" s="16">
        <v>0.22463590447702644</v>
      </c>
      <c r="F7" s="16">
        <v>0.22863931723402192</v>
      </c>
      <c r="G7" s="16">
        <v>0.22860370537731586</v>
      </c>
    </row>
    <row r="8" spans="1:7" x14ac:dyDescent="0.55000000000000004">
      <c r="A8" s="17" t="s">
        <v>124</v>
      </c>
      <c r="B8" s="16">
        <v>0.2296268932397488</v>
      </c>
      <c r="C8" s="16">
        <v>0.21680497925311204</v>
      </c>
      <c r="D8" s="16">
        <v>0.22534244223969241</v>
      </c>
      <c r="E8" s="16">
        <v>0.22760201742320035</v>
      </c>
      <c r="F8" s="16">
        <v>0.23379629629629631</v>
      </c>
      <c r="G8" s="16">
        <v>0.22978245448096477</v>
      </c>
    </row>
    <row r="9" spans="1:7" x14ac:dyDescent="0.55000000000000004">
      <c r="A9" s="17" t="s">
        <v>125</v>
      </c>
      <c r="B9" s="16">
        <v>0.19034397655406449</v>
      </c>
      <c r="C9" s="16">
        <v>0.19688971322585247</v>
      </c>
      <c r="D9" s="16">
        <v>0.21815309493034613</v>
      </c>
      <c r="E9" s="16">
        <v>0.20801422319474835</v>
      </c>
      <c r="F9" s="16">
        <v>0.22583047817667212</v>
      </c>
      <c r="G9" s="16">
        <v>0.23518702416418405</v>
      </c>
    </row>
    <row r="10" spans="1:7" x14ac:dyDescent="0.55000000000000004">
      <c r="A10" s="17" t="s">
        <v>126</v>
      </c>
      <c r="B10" s="16">
        <v>0.2563949011891522</v>
      </c>
      <c r="C10" s="16">
        <v>0.2501063015562548</v>
      </c>
      <c r="D10" s="16">
        <v>0.26465487339576832</v>
      </c>
      <c r="E10" s="16">
        <v>0.26530453092100131</v>
      </c>
      <c r="F10" s="16">
        <v>0.27620967741935482</v>
      </c>
      <c r="G10" s="16">
        <v>0.26390438247011955</v>
      </c>
    </row>
    <row r="11" spans="1:7" x14ac:dyDescent="0.55000000000000004">
      <c r="A11" s="17" t="s">
        <v>127</v>
      </c>
      <c r="B11" s="16">
        <v>0.21612665684830634</v>
      </c>
      <c r="C11" s="16">
        <v>0.20437956204379562</v>
      </c>
      <c r="D11" s="16">
        <v>0.20556414219474498</v>
      </c>
      <c r="E11" s="16">
        <v>0.21782178217821782</v>
      </c>
      <c r="F11" s="16">
        <v>0.21353724157462475</v>
      </c>
      <c r="G11" s="16">
        <v>0.19732897247206324</v>
      </c>
    </row>
    <row r="12" spans="1:7" x14ac:dyDescent="0.55000000000000004">
      <c r="A12" s="17" t="s">
        <v>128</v>
      </c>
      <c r="B12" s="16">
        <v>0.23710546574287913</v>
      </c>
      <c r="C12" s="16">
        <v>0.23143759873617695</v>
      </c>
      <c r="D12" s="16">
        <v>0.24296675191815856</v>
      </c>
      <c r="E12" s="16">
        <v>0.23642732049036777</v>
      </c>
      <c r="F12" s="16">
        <v>0.23577235772357724</v>
      </c>
      <c r="G12" s="16">
        <v>0.23815967523680651</v>
      </c>
    </row>
    <row r="13" spans="1:7" x14ac:dyDescent="0.55000000000000004">
      <c r="A13" s="17" t="s">
        <v>129</v>
      </c>
      <c r="B13" s="16">
        <v>0.22905027932960895</v>
      </c>
      <c r="C13" s="16">
        <v>0.23063583815028901</v>
      </c>
      <c r="D13" s="16">
        <v>0.23050259965337955</v>
      </c>
      <c r="E13" s="16">
        <v>0.25737704918032789</v>
      </c>
      <c r="F13" s="16">
        <v>0.2158792650918635</v>
      </c>
      <c r="G13" s="16">
        <v>0.22070675759454433</v>
      </c>
    </row>
    <row r="14" spans="1:7" x14ac:dyDescent="0.55000000000000004">
      <c r="A14" s="17" t="s">
        <v>130</v>
      </c>
      <c r="B14" s="16">
        <v>0.18929359823399558</v>
      </c>
      <c r="C14" s="16">
        <v>0.21174004192872117</v>
      </c>
      <c r="D14" s="16">
        <v>0.19939728779507784</v>
      </c>
      <c r="E14" s="16">
        <v>0.20498614958448755</v>
      </c>
      <c r="F14" s="16">
        <v>0.19382835101253615</v>
      </c>
      <c r="G14" s="16">
        <v>0.2218274111675127</v>
      </c>
    </row>
    <row r="15" spans="1:7" x14ac:dyDescent="0.55000000000000004">
      <c r="A15" s="17" t="s">
        <v>141</v>
      </c>
      <c r="B15" s="16">
        <v>0.27659574468085107</v>
      </c>
      <c r="C15" s="16">
        <v>0.27777777777777779</v>
      </c>
      <c r="D15" s="16">
        <v>0.18888888888888888</v>
      </c>
      <c r="E15" s="16">
        <v>0.23684210526315788</v>
      </c>
      <c r="F15" s="16">
        <v>0.2391304347826087</v>
      </c>
      <c r="G15" s="16">
        <v>0.28301886792452829</v>
      </c>
    </row>
    <row r="16" spans="1:7" x14ac:dyDescent="0.55000000000000004">
      <c r="A16" s="12" t="s">
        <v>151</v>
      </c>
      <c r="B16" s="16">
        <v>6.9155049681150826E-2</v>
      </c>
      <c r="C16" s="16">
        <v>6.6223955160229067E-2</v>
      </c>
      <c r="D16" s="16">
        <v>7.0843204058228207E-2</v>
      </c>
      <c r="E16" s="16">
        <v>7.2213150110919402E-2</v>
      </c>
      <c r="F16" s="16">
        <v>6.5365883309399533E-2</v>
      </c>
      <c r="G16" s="16">
        <v>6.5603372613343688E-2</v>
      </c>
    </row>
    <row r="17" spans="1:7" x14ac:dyDescent="0.55000000000000004">
      <c r="A17" s="17" t="s">
        <v>122</v>
      </c>
      <c r="B17" s="16">
        <v>8.4344942865755071E-2</v>
      </c>
      <c r="C17" s="16">
        <v>7.4725996262437491E-2</v>
      </c>
      <c r="D17" s="16">
        <v>9.0743854228200124E-2</v>
      </c>
      <c r="E17" s="16">
        <v>9.2817057142261072E-2</v>
      </c>
      <c r="F17" s="16">
        <v>6.8761148512572645E-2</v>
      </c>
      <c r="G17" s="16">
        <v>6.9055386142826747E-2</v>
      </c>
    </row>
    <row r="18" spans="1:7" x14ac:dyDescent="0.55000000000000004">
      <c r="A18" s="17" t="s">
        <v>123</v>
      </c>
      <c r="B18" s="16">
        <v>3.6330116039475113E-2</v>
      </c>
      <c r="C18" s="16">
        <v>3.5972710357659705E-2</v>
      </c>
      <c r="D18" s="16">
        <v>3.2903127072386879E-2</v>
      </c>
      <c r="E18" s="16">
        <v>3.3001520129456188E-2</v>
      </c>
      <c r="F18" s="16">
        <v>3.4574726020754537E-2</v>
      </c>
      <c r="G18" s="16">
        <v>3.646633529145956E-2</v>
      </c>
    </row>
    <row r="19" spans="1:7" x14ac:dyDescent="0.55000000000000004">
      <c r="A19" s="17" t="s">
        <v>124</v>
      </c>
      <c r="B19" s="16">
        <v>8.0199482822312526E-2</v>
      </c>
      <c r="C19" s="16">
        <v>7.5414937759336095E-2</v>
      </c>
      <c r="D19" s="16">
        <v>7.2058773044045454E-2</v>
      </c>
      <c r="E19" s="16">
        <v>7.5042029650007641E-2</v>
      </c>
      <c r="F19" s="16">
        <v>7.4739979705733137E-2</v>
      </c>
      <c r="G19" s="16">
        <v>7.525419720974226E-2</v>
      </c>
    </row>
    <row r="20" spans="1:7" x14ac:dyDescent="0.55000000000000004">
      <c r="A20" s="17" t="s">
        <v>125</v>
      </c>
      <c r="B20" s="16">
        <v>5.5067098565478943E-2</v>
      </c>
      <c r="C20" s="16">
        <v>5.7497503210158368E-2</v>
      </c>
      <c r="D20" s="16">
        <v>5.9457130547177939E-2</v>
      </c>
      <c r="E20" s="16">
        <v>5.7166301969365424E-2</v>
      </c>
      <c r="F20" s="16">
        <v>6.4650677789363925E-2</v>
      </c>
      <c r="G20" s="16">
        <v>6.9016881827209539E-2</v>
      </c>
    </row>
    <row r="21" spans="1:7" x14ac:dyDescent="0.55000000000000004">
      <c r="A21" s="17" t="s">
        <v>126</v>
      </c>
      <c r="B21" s="16">
        <v>6.7413807853537511E-2</v>
      </c>
      <c r="C21" s="16">
        <v>6.845820222808062E-2</v>
      </c>
      <c r="D21" s="16">
        <v>6.833159902878945E-2</v>
      </c>
      <c r="E21" s="16">
        <v>6.9328550261249317E-2</v>
      </c>
      <c r="F21" s="16">
        <v>7.129032258064516E-2</v>
      </c>
      <c r="G21" s="16">
        <v>7.394422310756972E-2</v>
      </c>
    </row>
    <row r="22" spans="1:7" x14ac:dyDescent="0.55000000000000004">
      <c r="A22" s="17" t="s">
        <v>127</v>
      </c>
      <c r="B22" s="16">
        <v>6.0382916053019146E-2</v>
      </c>
      <c r="C22" s="16">
        <v>6.8734793187347931E-2</v>
      </c>
      <c r="D22" s="16">
        <v>5.8732612055641419E-2</v>
      </c>
      <c r="E22" s="16">
        <v>5.3290623179965052E-2</v>
      </c>
      <c r="F22" s="16">
        <v>8.014726706315492E-2</v>
      </c>
      <c r="G22" s="16">
        <v>6.6230580539656581E-2</v>
      </c>
    </row>
    <row r="23" spans="1:7" x14ac:dyDescent="0.55000000000000004">
      <c r="A23" s="17" t="s">
        <v>128</v>
      </c>
      <c r="B23" s="16">
        <v>5.9276366435719784E-2</v>
      </c>
      <c r="C23" s="16">
        <v>6.8720379146919433E-2</v>
      </c>
      <c r="D23" s="16">
        <v>6.9906223358908781E-2</v>
      </c>
      <c r="E23" s="16">
        <v>8.9316987740805598E-2</v>
      </c>
      <c r="F23" s="16">
        <v>9.7560975609756101E-2</v>
      </c>
      <c r="G23" s="16">
        <v>8.3897158322056839E-2</v>
      </c>
    </row>
    <row r="24" spans="1:7" x14ac:dyDescent="0.55000000000000004">
      <c r="A24" s="17" t="s">
        <v>129</v>
      </c>
      <c r="B24" s="16">
        <v>5.4748603351955305E-2</v>
      </c>
      <c r="C24" s="16">
        <v>0.11213872832369942</v>
      </c>
      <c r="D24" s="16">
        <v>0.10283073367995378</v>
      </c>
      <c r="E24" s="16">
        <v>6.9945355191256831E-2</v>
      </c>
      <c r="F24" s="16">
        <v>0.11220472440944881</v>
      </c>
      <c r="G24" s="16">
        <v>9.237445753254804E-2</v>
      </c>
    </row>
    <row r="25" spans="1:7" x14ac:dyDescent="0.55000000000000004">
      <c r="A25" s="17" t="s">
        <v>130</v>
      </c>
      <c r="B25" s="16">
        <v>2.8145695364238412E-2</v>
      </c>
      <c r="C25" s="16">
        <v>2.8825995807127882E-2</v>
      </c>
      <c r="D25" s="16">
        <v>3.2646911099949771E-2</v>
      </c>
      <c r="E25" s="16">
        <v>3.3702677746999074E-2</v>
      </c>
      <c r="F25" s="16">
        <v>3.6644165863066541E-2</v>
      </c>
      <c r="G25" s="16">
        <v>3.604060913705584E-2</v>
      </c>
    </row>
    <row r="26" spans="1:7" x14ac:dyDescent="0.55000000000000004">
      <c r="A26" s="17" t="s">
        <v>141</v>
      </c>
      <c r="B26" s="16">
        <v>7.4468085106382975E-2</v>
      </c>
      <c r="C26" s="16">
        <v>0</v>
      </c>
      <c r="D26" s="16">
        <v>8.8888888888888892E-2</v>
      </c>
      <c r="E26" s="16">
        <v>6.5789473684210523E-2</v>
      </c>
      <c r="F26" s="16">
        <v>0</v>
      </c>
      <c r="G26" s="16">
        <v>0</v>
      </c>
    </row>
    <row r="27" spans="1:7" x14ac:dyDescent="0.55000000000000004">
      <c r="A27" s="12" t="s">
        <v>152</v>
      </c>
      <c r="B27" s="16">
        <v>0.15312175589500224</v>
      </c>
      <c r="C27" s="16">
        <v>0.15499834635937962</v>
      </c>
      <c r="D27" s="16">
        <v>0.1561430090154946</v>
      </c>
      <c r="E27" s="16">
        <v>0.15125862706433324</v>
      </c>
      <c r="F27" s="16">
        <v>0.14901263552992486</v>
      </c>
      <c r="G27" s="16">
        <v>0.15833585128271535</v>
      </c>
    </row>
    <row r="28" spans="1:7" x14ac:dyDescent="0.55000000000000004">
      <c r="A28" s="17" t="s">
        <v>122</v>
      </c>
      <c r="B28" s="16">
        <v>0.14104074754062423</v>
      </c>
      <c r="C28" s="16">
        <v>0.14488105459871711</v>
      </c>
      <c r="D28" s="16">
        <v>0.14536283909665107</v>
      </c>
      <c r="E28" s="16">
        <v>0.14176037385517284</v>
      </c>
      <c r="F28" s="16">
        <v>0.12440301513320674</v>
      </c>
      <c r="G28" s="16">
        <v>0.13883767108715694</v>
      </c>
    </row>
    <row r="29" spans="1:7" x14ac:dyDescent="0.55000000000000004">
      <c r="A29" s="17" t="s">
        <v>123</v>
      </c>
      <c r="B29" s="16">
        <v>0.16440733109207245</v>
      </c>
      <c r="C29" s="16">
        <v>0.16249741575356627</v>
      </c>
      <c r="D29" s="16">
        <v>0.16119981635463959</v>
      </c>
      <c r="E29" s="16">
        <v>0.15279752856372283</v>
      </c>
      <c r="F29" s="16">
        <v>0.1602657356221511</v>
      </c>
      <c r="G29" s="16">
        <v>0.15874378671486669</v>
      </c>
    </row>
    <row r="30" spans="1:7" x14ac:dyDescent="0.55000000000000004">
      <c r="A30" s="17" t="s">
        <v>124</v>
      </c>
      <c r="B30" s="16">
        <v>0.14931658662726266</v>
      </c>
      <c r="C30" s="16">
        <v>0.15072614107883817</v>
      </c>
      <c r="D30" s="16">
        <v>0.15692265439939579</v>
      </c>
      <c r="E30" s="16">
        <v>0.15259055479138009</v>
      </c>
      <c r="F30" s="16">
        <v>0.16346397767630644</v>
      </c>
      <c r="G30" s="16">
        <v>0.17196736817214472</v>
      </c>
    </row>
    <row r="31" spans="1:7" x14ac:dyDescent="0.55000000000000004">
      <c r="A31" s="17" t="s">
        <v>125</v>
      </c>
      <c r="B31" s="16">
        <v>0.11584143143606355</v>
      </c>
      <c r="C31" s="16">
        <v>0.13468397774290197</v>
      </c>
      <c r="D31" s="16">
        <v>0.1341375843745512</v>
      </c>
      <c r="E31" s="16">
        <v>0.13402625820568928</v>
      </c>
      <c r="F31" s="16">
        <v>0.14345300163861166</v>
      </c>
      <c r="G31" s="16">
        <v>0.16650115855676928</v>
      </c>
    </row>
    <row r="32" spans="1:7" x14ac:dyDescent="0.55000000000000004">
      <c r="A32" s="17" t="s">
        <v>126</v>
      </c>
      <c r="B32" s="16">
        <v>0.19864830182222604</v>
      </c>
      <c r="C32" s="16">
        <v>0.20061229696402755</v>
      </c>
      <c r="D32" s="16">
        <v>0.19814429413805065</v>
      </c>
      <c r="E32" s="16">
        <v>0.18833346330811823</v>
      </c>
      <c r="F32" s="16">
        <v>0.19870967741935483</v>
      </c>
      <c r="G32" s="16">
        <v>0.2002390438247012</v>
      </c>
    </row>
    <row r="33" spans="1:7" x14ac:dyDescent="0.55000000000000004">
      <c r="A33" s="17" t="s">
        <v>127</v>
      </c>
      <c r="B33" s="16">
        <v>0.16752577319587628</v>
      </c>
      <c r="C33" s="16">
        <v>0.16362530413625304</v>
      </c>
      <c r="D33" s="16">
        <v>0.17310664605873261</v>
      </c>
      <c r="E33" s="16">
        <v>0.17210250436808386</v>
      </c>
      <c r="F33" s="16">
        <v>0.16794109317473804</v>
      </c>
      <c r="G33" s="16">
        <v>0.17007358953393295</v>
      </c>
    </row>
    <row r="34" spans="1:7" x14ac:dyDescent="0.55000000000000004">
      <c r="A34" s="17" t="s">
        <v>128</v>
      </c>
      <c r="B34" s="16">
        <v>0.23633564280215549</v>
      </c>
      <c r="C34" s="16">
        <v>0.25039494470774093</v>
      </c>
      <c r="D34" s="16">
        <v>0.24296675191815856</v>
      </c>
      <c r="E34" s="16">
        <v>0.24956217162872155</v>
      </c>
      <c r="F34" s="16">
        <v>0.21544715447154472</v>
      </c>
      <c r="G34" s="16">
        <v>0.26657645466847091</v>
      </c>
    </row>
    <row r="35" spans="1:7" x14ac:dyDescent="0.55000000000000004">
      <c r="A35" s="17" t="s">
        <v>129</v>
      </c>
      <c r="B35" s="16">
        <v>0.17709497206703911</v>
      </c>
      <c r="C35" s="16">
        <v>0.14508670520231215</v>
      </c>
      <c r="D35" s="16">
        <v>0.14615829000577701</v>
      </c>
      <c r="E35" s="16">
        <v>0.15683060109289618</v>
      </c>
      <c r="F35" s="16">
        <v>0.14435695538057744</v>
      </c>
      <c r="G35" s="16">
        <v>0.18474891506509608</v>
      </c>
    </row>
    <row r="36" spans="1:7" x14ac:dyDescent="0.55000000000000004">
      <c r="A36" s="17" t="s">
        <v>130</v>
      </c>
      <c r="B36" s="16">
        <v>7.6710816777041946E-2</v>
      </c>
      <c r="C36" s="16">
        <v>7.914046121593292E-2</v>
      </c>
      <c r="D36" s="16">
        <v>9.7940733299849328E-2</v>
      </c>
      <c r="E36" s="16">
        <v>7.8024007386888278E-2</v>
      </c>
      <c r="F36" s="16">
        <v>0.10077145612343298</v>
      </c>
      <c r="G36" s="16">
        <v>0.10203045685279188</v>
      </c>
    </row>
    <row r="37" spans="1:7" x14ac:dyDescent="0.55000000000000004">
      <c r="A37" s="17" t="s">
        <v>141</v>
      </c>
      <c r="B37" s="16">
        <v>8.5106382978723402E-2</v>
      </c>
      <c r="C37" s="16">
        <v>0.125</v>
      </c>
      <c r="D37" s="16">
        <v>0.13333333333333333</v>
      </c>
      <c r="E37" s="16">
        <v>9.2105263157894732E-2</v>
      </c>
      <c r="F37" s="16">
        <v>5.434782608695652E-2</v>
      </c>
      <c r="G37" s="16">
        <v>0.15094339622641509</v>
      </c>
    </row>
    <row r="38" spans="1:7" x14ac:dyDescent="0.55000000000000004">
      <c r="A38" s="12" t="s">
        <v>153</v>
      </c>
      <c r="B38" s="16">
        <v>1.2698353848435416E-3</v>
      </c>
      <c r="C38" s="16">
        <v>1.4621664432801268E-3</v>
      </c>
      <c r="D38" s="16">
        <v>1.1719305882254461E-3</v>
      </c>
      <c r="E38" s="16">
        <v>1.340276066058664E-3</v>
      </c>
      <c r="F38" s="16">
        <v>1.0029404390143831E-3</v>
      </c>
      <c r="G38" s="16">
        <v>1.7122055797758305E-3</v>
      </c>
    </row>
    <row r="39" spans="1:7" x14ac:dyDescent="0.55000000000000004">
      <c r="A39" s="17" t="s">
        <v>122</v>
      </c>
      <c r="B39" s="16">
        <v>1.4249308086482339E-3</v>
      </c>
      <c r="C39" s="16">
        <v>1.5152280418202939E-3</v>
      </c>
      <c r="D39" s="16">
        <v>1.1814422683691552E-3</v>
      </c>
      <c r="E39" s="16">
        <v>9.3881042288193942E-4</v>
      </c>
      <c r="F39" s="16">
        <v>9.2065136083779278E-4</v>
      </c>
      <c r="G39" s="16">
        <v>9.0419119211403447E-4</v>
      </c>
    </row>
    <row r="40" spans="1:7" x14ac:dyDescent="0.55000000000000004">
      <c r="A40" s="17" t="s">
        <v>123</v>
      </c>
      <c r="B40" s="16">
        <v>1.1387051295954885E-3</v>
      </c>
      <c r="C40" s="16">
        <v>2.0157122183171389E-3</v>
      </c>
      <c r="D40" s="16">
        <v>9.6923940213232667E-4</v>
      </c>
      <c r="E40" s="16">
        <v>2.5989310057372627E-3</v>
      </c>
      <c r="F40" s="16">
        <v>1.3092813500145475E-3</v>
      </c>
      <c r="G40" s="16">
        <v>5.1061906913691824E-3</v>
      </c>
    </row>
    <row r="41" spans="1:7" x14ac:dyDescent="0.55000000000000004">
      <c r="A41" s="17" t="s">
        <v>124</v>
      </c>
      <c r="B41" s="16">
        <v>8.1270779460657549E-4</v>
      </c>
      <c r="C41" s="16">
        <v>8.6445366528354077E-4</v>
      </c>
      <c r="D41" s="16">
        <v>1.2702118164028974E-3</v>
      </c>
      <c r="E41" s="16">
        <v>1.2226807274950328E-3</v>
      </c>
      <c r="F41" s="16">
        <v>9.5129375951293754E-4</v>
      </c>
      <c r="G41" s="16">
        <v>1.2414282336249704E-3</v>
      </c>
    </row>
    <row r="42" spans="1:7" x14ac:dyDescent="0.55000000000000004">
      <c r="A42" s="17" t="s">
        <v>125</v>
      </c>
      <c r="B42" s="16">
        <v>1.0797470306956657E-3</v>
      </c>
      <c r="C42" s="16">
        <v>2.4254529890141248E-3</v>
      </c>
      <c r="D42" s="16">
        <v>1.2925463162429987E-3</v>
      </c>
      <c r="E42" s="16">
        <v>9.5733041575492338E-4</v>
      </c>
      <c r="F42" s="16">
        <v>1.7875763444063757E-3</v>
      </c>
      <c r="G42" s="16">
        <v>0</v>
      </c>
    </row>
    <row r="43" spans="1:7" x14ac:dyDescent="0.55000000000000004">
      <c r="A43" s="17" t="s">
        <v>126</v>
      </c>
      <c r="B43" s="16">
        <v>1.8821113867738899E-3</v>
      </c>
      <c r="C43" s="16">
        <v>5.9528871502678802E-4</v>
      </c>
      <c r="D43" s="16">
        <v>1.0405827263267431E-3</v>
      </c>
      <c r="E43" s="16">
        <v>1.2477579349606176E-3</v>
      </c>
      <c r="F43" s="16">
        <v>5.6451612903225812E-4</v>
      </c>
      <c r="G43" s="16">
        <v>7.9681274900398409E-4</v>
      </c>
    </row>
    <row r="44" spans="1:7" x14ac:dyDescent="0.55000000000000004">
      <c r="A44" s="17" t="s">
        <v>127</v>
      </c>
      <c r="B44" s="16">
        <v>0</v>
      </c>
      <c r="C44" s="16">
        <v>3.0413625304136255E-3</v>
      </c>
      <c r="D44" s="16">
        <v>0</v>
      </c>
      <c r="E44" s="16">
        <v>2.3296447291788003E-3</v>
      </c>
      <c r="F44" s="16">
        <v>0</v>
      </c>
      <c r="G44" s="16">
        <v>2.7255382938130282E-3</v>
      </c>
    </row>
    <row r="45" spans="1:7" x14ac:dyDescent="0.55000000000000004">
      <c r="A45" s="17" t="s">
        <v>128</v>
      </c>
      <c r="B45" s="16">
        <v>0</v>
      </c>
      <c r="C45" s="16">
        <v>0</v>
      </c>
      <c r="D45" s="16">
        <v>0</v>
      </c>
      <c r="E45" s="16">
        <v>0</v>
      </c>
      <c r="F45" s="16">
        <v>0</v>
      </c>
      <c r="G45" s="16">
        <v>0</v>
      </c>
    </row>
    <row r="46" spans="1:7" x14ac:dyDescent="0.55000000000000004">
      <c r="A46" s="17" t="s">
        <v>129</v>
      </c>
      <c r="B46" s="16">
        <v>0</v>
      </c>
      <c r="C46" s="16">
        <v>0</v>
      </c>
      <c r="D46" s="16">
        <v>0</v>
      </c>
      <c r="E46" s="16">
        <v>0</v>
      </c>
      <c r="F46" s="16">
        <v>0</v>
      </c>
      <c r="G46" s="16">
        <v>0</v>
      </c>
    </row>
    <row r="47" spans="1:7" x14ac:dyDescent="0.55000000000000004">
      <c r="A47" s="17" t="s">
        <v>130</v>
      </c>
      <c r="B47" s="16">
        <v>3.8631346578366448E-3</v>
      </c>
      <c r="C47" s="16">
        <v>3.6687631027253671E-3</v>
      </c>
      <c r="D47" s="16">
        <v>2.5113008538422904E-3</v>
      </c>
      <c r="E47" s="16">
        <v>0</v>
      </c>
      <c r="F47" s="16">
        <v>0</v>
      </c>
      <c r="G47" s="16">
        <v>3.0456852791878172E-3</v>
      </c>
    </row>
    <row r="48" spans="1:7" x14ac:dyDescent="0.55000000000000004">
      <c r="A48" s="12" t="s">
        <v>154</v>
      </c>
      <c r="B48" s="16">
        <v>0.36690827524840575</v>
      </c>
      <c r="C48" s="16">
        <v>0.36647287159045416</v>
      </c>
      <c r="D48" s="16">
        <v>0.37251487933300409</v>
      </c>
      <c r="E48" s="16">
        <v>0.37516946019226027</v>
      </c>
      <c r="F48" s="16">
        <v>0.32859975838253058</v>
      </c>
      <c r="G48" s="16">
        <v>0.32725428411101998</v>
      </c>
    </row>
    <row r="49" spans="1:7" x14ac:dyDescent="0.55000000000000004">
      <c r="A49" s="17" t="s">
        <v>122</v>
      </c>
      <c r="B49" s="16">
        <v>0.34727207957690515</v>
      </c>
      <c r="C49" s="16">
        <v>0.33362796100813175</v>
      </c>
      <c r="D49" s="16">
        <v>0.33334848002908163</v>
      </c>
      <c r="E49" s="16">
        <v>0.33371581165376674</v>
      </c>
      <c r="F49" s="16">
        <v>0.25807008458484376</v>
      </c>
      <c r="G49" s="16">
        <v>0.26590312743777039</v>
      </c>
    </row>
    <row r="50" spans="1:7" x14ac:dyDescent="0.55000000000000004">
      <c r="A50" s="17" t="s">
        <v>123</v>
      </c>
      <c r="B50" s="16">
        <v>0.3961609369916495</v>
      </c>
      <c r="C50" s="16">
        <v>0.38748191027496381</v>
      </c>
      <c r="D50" s="16">
        <v>0.38198234964036115</v>
      </c>
      <c r="E50" s="16">
        <v>0.39410582062472416</v>
      </c>
      <c r="F50" s="16">
        <v>0.3777034235282708</v>
      </c>
      <c r="G50" s="16">
        <v>0.36556710347943966</v>
      </c>
    </row>
    <row r="51" spans="1:7" x14ac:dyDescent="0.55000000000000004">
      <c r="A51" s="17" t="s">
        <v>124</v>
      </c>
      <c r="B51" s="16">
        <v>0.36254155892131512</v>
      </c>
      <c r="C51" s="16">
        <v>0.36995159059474414</v>
      </c>
      <c r="D51" s="16">
        <v>0.41336812111641319</v>
      </c>
      <c r="E51" s="16">
        <v>0.40467675378266849</v>
      </c>
      <c r="F51" s="16">
        <v>0.38359335362760022</v>
      </c>
      <c r="G51" s="16">
        <v>0.37792622369354456</v>
      </c>
    </row>
    <row r="52" spans="1:7" x14ac:dyDescent="0.55000000000000004">
      <c r="A52" s="17" t="s">
        <v>125</v>
      </c>
      <c r="B52" s="16">
        <v>0.34012031466913467</v>
      </c>
      <c r="C52" s="16">
        <v>0.43914966471679268</v>
      </c>
      <c r="D52" s="16">
        <v>0.41533821628608358</v>
      </c>
      <c r="E52" s="16">
        <v>0.43791028446389496</v>
      </c>
      <c r="F52" s="16">
        <v>0.39699091315358259</v>
      </c>
      <c r="G52" s="16">
        <v>0.38348229063224099</v>
      </c>
    </row>
    <row r="53" spans="1:7" x14ac:dyDescent="0.55000000000000004">
      <c r="A53" s="17" t="s">
        <v>126</v>
      </c>
      <c r="B53" s="16">
        <v>0.39096586534348532</v>
      </c>
      <c r="C53" s="16">
        <v>0.38055957139212521</v>
      </c>
      <c r="D53" s="16">
        <v>0.38007284079084286</v>
      </c>
      <c r="E53" s="16">
        <v>0.3942915074475552</v>
      </c>
      <c r="F53" s="16">
        <v>0.35669354838709677</v>
      </c>
      <c r="G53" s="16">
        <v>0.35808764940239046</v>
      </c>
    </row>
    <row r="54" spans="1:7" x14ac:dyDescent="0.55000000000000004">
      <c r="A54" s="17" t="s">
        <v>127</v>
      </c>
      <c r="B54" s="16">
        <v>0.39322533136966126</v>
      </c>
      <c r="C54" s="16">
        <v>0.39233576642335766</v>
      </c>
      <c r="D54" s="16">
        <v>0.38238021638330755</v>
      </c>
      <c r="E54" s="16">
        <v>0.38031450203843914</v>
      </c>
      <c r="F54" s="16">
        <v>0.33928065703766641</v>
      </c>
      <c r="G54" s="16">
        <v>0.3698555464704279</v>
      </c>
    </row>
    <row r="55" spans="1:7" x14ac:dyDescent="0.55000000000000004">
      <c r="A55" s="17" t="s">
        <v>128</v>
      </c>
      <c r="B55" s="16">
        <v>0.36027713625866054</v>
      </c>
      <c r="C55" s="16">
        <v>0.33175355450236965</v>
      </c>
      <c r="D55" s="16">
        <v>0.32139812446717819</v>
      </c>
      <c r="E55" s="16">
        <v>0.29509632224168125</v>
      </c>
      <c r="F55" s="16">
        <v>0.29065040650406504</v>
      </c>
      <c r="G55" s="16">
        <v>0.27740189445196212</v>
      </c>
    </row>
    <row r="56" spans="1:7" x14ac:dyDescent="0.55000000000000004">
      <c r="A56" s="17" t="s">
        <v>129</v>
      </c>
      <c r="B56" s="16">
        <v>0.37374301675977656</v>
      </c>
      <c r="C56" s="16">
        <v>0.35202312138728326</v>
      </c>
      <c r="D56" s="16">
        <v>0.34026574234546503</v>
      </c>
      <c r="E56" s="16">
        <v>0.31693989071038253</v>
      </c>
      <c r="F56" s="16">
        <v>0.30446194225721784</v>
      </c>
      <c r="G56" s="16">
        <v>0.28580285182889026</v>
      </c>
    </row>
    <row r="57" spans="1:7" x14ac:dyDescent="0.55000000000000004">
      <c r="A57" s="17" t="s">
        <v>130</v>
      </c>
      <c r="B57" s="16">
        <v>0.42439293598233996</v>
      </c>
      <c r="C57" s="16">
        <v>0.41666666666666669</v>
      </c>
      <c r="D57" s="16">
        <v>0.39377197388247109</v>
      </c>
      <c r="E57" s="16">
        <v>0.42520775623268697</v>
      </c>
      <c r="F57" s="16">
        <v>0.40212150433944072</v>
      </c>
      <c r="G57" s="16">
        <v>0.38730964467005075</v>
      </c>
    </row>
    <row r="58" spans="1:7" x14ac:dyDescent="0.55000000000000004">
      <c r="A58" s="17" t="s">
        <v>141</v>
      </c>
      <c r="B58" s="16">
        <v>0.45744680851063829</v>
      </c>
      <c r="C58" s="16">
        <v>0.45833333333333331</v>
      </c>
      <c r="D58" s="16">
        <v>0.42222222222222222</v>
      </c>
      <c r="E58" s="16">
        <v>0.42105263157894735</v>
      </c>
      <c r="F58" s="16">
        <v>0.40217391304347827</v>
      </c>
      <c r="G58" s="16">
        <v>0.33962264150943394</v>
      </c>
    </row>
    <row r="59" spans="1:7" x14ac:dyDescent="0.55000000000000004">
      <c r="A59" s="12" t="s">
        <v>155</v>
      </c>
      <c r="B59" s="16">
        <v>1.306910870532404E-2</v>
      </c>
      <c r="C59" s="16">
        <v>1.3115981131090184E-2</v>
      </c>
      <c r="D59" s="16">
        <v>1.3426976167954395E-2</v>
      </c>
      <c r="E59" s="16">
        <v>1.2948299235888588E-2</v>
      </c>
      <c r="F59" s="16">
        <v>1.2126461671719359E-2</v>
      </c>
      <c r="G59" s="16">
        <v>1.238831095955454E-2</v>
      </c>
    </row>
    <row r="60" spans="1:7" x14ac:dyDescent="0.55000000000000004">
      <c r="A60" s="17" t="s">
        <v>122</v>
      </c>
      <c r="B60" s="16">
        <v>1.356424519770915E-2</v>
      </c>
      <c r="C60" s="16">
        <v>1.4647204404262841E-2</v>
      </c>
      <c r="D60" s="16">
        <v>1.5926750579361111E-2</v>
      </c>
      <c r="E60" s="16">
        <v>1.5041829219952851E-2</v>
      </c>
      <c r="F60" s="16">
        <v>1.2006828164259548E-2</v>
      </c>
      <c r="G60" s="16">
        <v>1.3208283100489326E-2</v>
      </c>
    </row>
    <row r="61" spans="1:7" x14ac:dyDescent="0.55000000000000004">
      <c r="A61" s="17" t="s">
        <v>123</v>
      </c>
      <c r="B61" s="16">
        <v>6.3984383472508403E-3</v>
      </c>
      <c r="C61" s="16">
        <v>6.7707256563985943E-3</v>
      </c>
      <c r="D61" s="16">
        <v>8.2130286180686629E-3</v>
      </c>
      <c r="E61" s="16">
        <v>8.7284852645515623E-3</v>
      </c>
      <c r="F61" s="16">
        <v>6.4979148482203469E-3</v>
      </c>
      <c r="G61" s="16">
        <v>5.829191143244465E-3</v>
      </c>
    </row>
    <row r="62" spans="1:7" x14ac:dyDescent="0.55000000000000004">
      <c r="A62" s="17" t="s">
        <v>124</v>
      </c>
      <c r="B62" s="16">
        <v>1.5626154414480974E-2</v>
      </c>
      <c r="C62" s="16">
        <v>1.4246196403872752E-2</v>
      </c>
      <c r="D62" s="16">
        <v>1.4555940814995366E-2</v>
      </c>
      <c r="E62" s="16">
        <v>1.3480055020632738E-2</v>
      </c>
      <c r="F62" s="16">
        <v>1.4364535768645357E-2</v>
      </c>
      <c r="G62" s="16">
        <v>1.3567037124615749E-2</v>
      </c>
    </row>
    <row r="63" spans="1:7" x14ac:dyDescent="0.55000000000000004">
      <c r="A63" s="17" t="s">
        <v>125</v>
      </c>
      <c r="B63" s="16">
        <v>1.1414468610211321E-2</v>
      </c>
      <c r="C63" s="16">
        <v>1.1841917534598373E-2</v>
      </c>
      <c r="D63" s="16">
        <v>1.0196754272583656E-2</v>
      </c>
      <c r="E63" s="16">
        <v>1.162472647702407E-2</v>
      </c>
      <c r="F63" s="16">
        <v>9.980634589602265E-3</v>
      </c>
      <c r="G63" s="16">
        <v>1.3075140681893412E-2</v>
      </c>
    </row>
    <row r="64" spans="1:7" x14ac:dyDescent="0.55000000000000004">
      <c r="A64" s="17" t="s">
        <v>126</v>
      </c>
      <c r="B64" s="16">
        <v>1.762340662161006E-2</v>
      </c>
      <c r="C64" s="16">
        <v>1.9049238880857217E-2</v>
      </c>
      <c r="D64" s="16">
        <v>1.5695456122095039E-2</v>
      </c>
      <c r="E64" s="16">
        <v>1.4271231381112064E-2</v>
      </c>
      <c r="F64" s="16">
        <v>1.8387096774193548E-2</v>
      </c>
      <c r="G64" s="16">
        <v>1.7848605577689244E-2</v>
      </c>
    </row>
    <row r="65" spans="1:7" x14ac:dyDescent="0.55000000000000004">
      <c r="A65" s="17" t="s">
        <v>127</v>
      </c>
      <c r="B65" s="16">
        <v>1.6568483063328424E-2</v>
      </c>
      <c r="C65" s="16">
        <v>1.4294403892944039E-2</v>
      </c>
      <c r="D65" s="16">
        <v>9.5826893353941275E-3</v>
      </c>
      <c r="E65" s="16">
        <v>1.0774606872451952E-2</v>
      </c>
      <c r="F65" s="16">
        <v>1.2177853299348626E-2</v>
      </c>
      <c r="G65" s="16">
        <v>1.3355137639683837E-2</v>
      </c>
    </row>
    <row r="66" spans="1:7" x14ac:dyDescent="0.55000000000000004">
      <c r="A66" s="17" t="s">
        <v>128</v>
      </c>
      <c r="B66" s="16">
        <v>1.3086989992301771E-2</v>
      </c>
      <c r="C66" s="16">
        <v>1.1058451816745656E-2</v>
      </c>
      <c r="D66" s="16">
        <v>1.4492753623188406E-2</v>
      </c>
      <c r="E66" s="16">
        <v>9.6322241681260946E-3</v>
      </c>
      <c r="F66" s="16">
        <v>1.6260162601626018E-2</v>
      </c>
      <c r="G66" s="16">
        <v>1.4884979702300407E-2</v>
      </c>
    </row>
    <row r="67" spans="1:7" x14ac:dyDescent="0.55000000000000004">
      <c r="A67" s="17" t="s">
        <v>129</v>
      </c>
      <c r="B67" s="16">
        <v>1.11731843575419E-2</v>
      </c>
      <c r="C67" s="16">
        <v>6.9364161849710983E-3</v>
      </c>
      <c r="D67" s="16">
        <v>5.7770075101097633E-3</v>
      </c>
      <c r="E67" s="16">
        <v>1.0382513661202186E-2</v>
      </c>
      <c r="F67" s="16">
        <v>1.1154855643044619E-2</v>
      </c>
      <c r="G67" s="16">
        <v>1.3639181649101054E-2</v>
      </c>
    </row>
    <row r="68" spans="1:7" x14ac:dyDescent="0.55000000000000004">
      <c r="A68" s="17" t="s">
        <v>130</v>
      </c>
      <c r="B68" s="16">
        <v>6.0706401766004413E-3</v>
      </c>
      <c r="C68" s="16">
        <v>0</v>
      </c>
      <c r="D68" s="16">
        <v>4.0180813661476649E-3</v>
      </c>
      <c r="E68" s="16">
        <v>2.7700831024930748E-3</v>
      </c>
      <c r="F68" s="16">
        <v>5.303760848601736E-3</v>
      </c>
      <c r="G68" s="16">
        <v>0</v>
      </c>
    </row>
    <row r="69" spans="1:7" x14ac:dyDescent="0.55000000000000004">
      <c r="A69" s="12" t="s">
        <v>156</v>
      </c>
      <c r="B69" s="16">
        <v>7.2019130950615453E-3</v>
      </c>
      <c r="C69" s="16">
        <v>8.7729986596807603E-3</v>
      </c>
      <c r="D69" s="16">
        <v>8.7392538150526111E-3</v>
      </c>
      <c r="E69" s="16">
        <v>8.0262509243283209E-3</v>
      </c>
      <c r="F69" s="16">
        <v>8.4034251935599068E-3</v>
      </c>
      <c r="G69" s="16">
        <v>7.251694220227047E-3</v>
      </c>
    </row>
    <row r="70" spans="1:7" x14ac:dyDescent="0.55000000000000004">
      <c r="A70" s="17" t="s">
        <v>122</v>
      </c>
      <c r="B70" s="16">
        <v>6.9602389499356038E-3</v>
      </c>
      <c r="C70" s="16">
        <v>7.045810394464367E-3</v>
      </c>
      <c r="D70" s="16">
        <v>8.1564956604716684E-3</v>
      </c>
      <c r="E70" s="16">
        <v>8.0320447291010368E-3</v>
      </c>
      <c r="F70" s="16">
        <v>6.0609547921821353E-3</v>
      </c>
      <c r="G70" s="16">
        <v>6.063399758882349E-3</v>
      </c>
    </row>
    <row r="71" spans="1:7" x14ac:dyDescent="0.55000000000000004">
      <c r="A71" s="17" t="s">
        <v>123</v>
      </c>
      <c r="B71" s="16">
        <v>5.1512851100748288E-3</v>
      </c>
      <c r="C71" s="16">
        <v>5.7887120115774236E-3</v>
      </c>
      <c r="D71" s="16">
        <v>8.9782176197520779E-3</v>
      </c>
      <c r="E71" s="16">
        <v>6.9141372039425294E-3</v>
      </c>
      <c r="F71" s="16">
        <v>8.6800504315779261E-3</v>
      </c>
      <c r="G71" s="16">
        <v>7.184816990510619E-3</v>
      </c>
    </row>
    <row r="72" spans="1:7" x14ac:dyDescent="0.55000000000000004">
      <c r="A72" s="17" t="s">
        <v>124</v>
      </c>
      <c r="B72" s="16">
        <v>7.2774288880679723E-3</v>
      </c>
      <c r="C72" s="16">
        <v>1.3485477178423237E-2</v>
      </c>
      <c r="D72" s="16">
        <v>9.131793058464073E-3</v>
      </c>
      <c r="E72" s="16">
        <v>8.5587650924652293E-3</v>
      </c>
      <c r="F72" s="16">
        <v>1.0813039066463723E-2</v>
      </c>
      <c r="G72" s="16">
        <v>7.5668006620950579E-3</v>
      </c>
    </row>
    <row r="73" spans="1:7" x14ac:dyDescent="0.55000000000000004">
      <c r="A73" s="17" t="s">
        <v>125</v>
      </c>
      <c r="B73" s="16">
        <v>8.9464753971926578E-3</v>
      </c>
      <c r="C73" s="16">
        <v>6.7056641460978743E-3</v>
      </c>
      <c r="D73" s="16">
        <v>7.8988941548183249E-3</v>
      </c>
      <c r="E73" s="16">
        <v>8.6159737417943107E-3</v>
      </c>
      <c r="F73" s="16">
        <v>8.6399523312974819E-3</v>
      </c>
      <c r="G73" s="16">
        <v>6.7858325057927838E-3</v>
      </c>
    </row>
    <row r="74" spans="1:7" x14ac:dyDescent="0.55000000000000004">
      <c r="A74" s="17" t="s">
        <v>126</v>
      </c>
      <c r="B74" s="16">
        <v>1.00949610745145E-2</v>
      </c>
      <c r="C74" s="16">
        <v>1.028999064546305E-2</v>
      </c>
      <c r="D74" s="16">
        <v>1.1099549080818592E-2</v>
      </c>
      <c r="E74" s="16">
        <v>8.8902752865944006E-3</v>
      </c>
      <c r="F74" s="16">
        <v>1.2822580645161291E-2</v>
      </c>
      <c r="G74" s="16">
        <v>1.2270916334661354E-2</v>
      </c>
    </row>
    <row r="75" spans="1:7" x14ac:dyDescent="0.55000000000000004">
      <c r="A75" s="17" t="s">
        <v>127</v>
      </c>
      <c r="B75" s="16">
        <v>7.7319587628865982E-3</v>
      </c>
      <c r="C75" s="16">
        <v>8.2116788321167887E-3</v>
      </c>
      <c r="D75" s="16">
        <v>6.1823802163833074E-3</v>
      </c>
      <c r="E75" s="16">
        <v>8.7361677344205014E-3</v>
      </c>
      <c r="F75" s="16">
        <v>5.6641178136505243E-3</v>
      </c>
      <c r="G75" s="16">
        <v>7.0863995639138732E-3</v>
      </c>
    </row>
    <row r="76" spans="1:7" x14ac:dyDescent="0.55000000000000004">
      <c r="A76" s="17" t="s">
        <v>128</v>
      </c>
      <c r="B76" s="16">
        <v>1.0777521170130869E-2</v>
      </c>
      <c r="C76" s="16">
        <v>1.0268562401263823E-2</v>
      </c>
      <c r="D76" s="16">
        <v>1.3640238704177323E-2</v>
      </c>
      <c r="E76" s="16">
        <v>8.7565674255691769E-3</v>
      </c>
      <c r="F76" s="16">
        <v>1.6260162601626018E-2</v>
      </c>
      <c r="G76" s="16">
        <v>1.2178619756427604E-2</v>
      </c>
    </row>
    <row r="77" spans="1:7" x14ac:dyDescent="0.55000000000000004">
      <c r="A77" s="17" t="s">
        <v>129</v>
      </c>
      <c r="B77" s="16">
        <v>3.910614525139665E-3</v>
      </c>
      <c r="C77" s="16">
        <v>2.8901734104046241E-3</v>
      </c>
      <c r="D77" s="16">
        <v>6.3547082611207393E-3</v>
      </c>
      <c r="E77" s="16">
        <v>3.8251366120218579E-3</v>
      </c>
      <c r="F77" s="16">
        <v>3.2808398950131233E-3</v>
      </c>
      <c r="G77" s="16">
        <v>6.8195908245505272E-3</v>
      </c>
    </row>
    <row r="78" spans="1:7" x14ac:dyDescent="0.55000000000000004">
      <c r="A78" s="17" t="s">
        <v>130</v>
      </c>
      <c r="B78" s="16">
        <v>6.0706401766004413E-3</v>
      </c>
      <c r="C78" s="16">
        <v>6.2893081761006293E-3</v>
      </c>
      <c r="D78" s="16">
        <v>6.0271220492214969E-3</v>
      </c>
      <c r="E78" s="16">
        <v>5.0784856879039705E-3</v>
      </c>
      <c r="F78" s="16">
        <v>5.7859209257473485E-3</v>
      </c>
      <c r="G78" s="16">
        <v>5.076142131979695E-3</v>
      </c>
    </row>
    <row r="79" spans="1:7" x14ac:dyDescent="0.55000000000000004">
      <c r="A79" s="17" t="s">
        <v>141</v>
      </c>
      <c r="B79" s="16">
        <v>0</v>
      </c>
      <c r="C79" s="16">
        <v>0</v>
      </c>
      <c r="D79" s="16">
        <v>0</v>
      </c>
      <c r="E79" s="16">
        <v>0</v>
      </c>
      <c r="F79" s="16">
        <v>0</v>
      </c>
      <c r="G79" s="16">
        <v>0</v>
      </c>
    </row>
    <row r="80" spans="1:7" x14ac:dyDescent="0.55000000000000004">
      <c r="A80" s="12" t="s">
        <v>157</v>
      </c>
      <c r="B80" s="16">
        <v>2.8084680409313362E-3</v>
      </c>
      <c r="C80" s="16">
        <v>3.516162161221257E-3</v>
      </c>
      <c r="D80" s="16">
        <v>3.9845639999665167E-3</v>
      </c>
      <c r="E80" s="16">
        <v>4.9297510475720977E-3</v>
      </c>
      <c r="F80" s="16">
        <v>7.6694551450084719E-2</v>
      </c>
      <c r="G80" s="16">
        <v>6.0351649616552282E-2</v>
      </c>
    </row>
    <row r="81" spans="1:7" x14ac:dyDescent="0.55000000000000004">
      <c r="A81" s="17" t="s">
        <v>122</v>
      </c>
      <c r="B81" s="16">
        <v>3.3431068972131642E-3</v>
      </c>
      <c r="C81" s="16">
        <v>4.3941613212788522E-3</v>
      </c>
      <c r="D81" s="16">
        <v>3.953287590312173E-3</v>
      </c>
      <c r="E81" s="16">
        <v>2.1696951995493711E-3</v>
      </c>
      <c r="F81" s="16">
        <v>0.18200126589562116</v>
      </c>
      <c r="G81" s="16">
        <v>0.14116020140415572</v>
      </c>
    </row>
    <row r="82" spans="1:7" x14ac:dyDescent="0.55000000000000004">
      <c r="A82" s="17" t="s">
        <v>123</v>
      </c>
      <c r="B82" s="16">
        <v>1.5182735061273181E-3</v>
      </c>
      <c r="C82" s="16">
        <v>1.7056026462683482E-3</v>
      </c>
      <c r="D82" s="16">
        <v>2.0915166046013367E-3</v>
      </c>
      <c r="E82" s="16">
        <v>1.799637130387878E-2</v>
      </c>
      <c r="F82" s="16">
        <v>1.2122975463097662E-2</v>
      </c>
      <c r="G82" s="16">
        <v>7.1396294622684143E-3</v>
      </c>
    </row>
    <row r="83" spans="1:7" x14ac:dyDescent="0.55000000000000004">
      <c r="A83" s="17" t="s">
        <v>124</v>
      </c>
      <c r="B83" s="16">
        <v>3.3247137052087182E-3</v>
      </c>
      <c r="C83" s="16">
        <v>3.2849239280774551E-3</v>
      </c>
      <c r="D83" s="16">
        <v>3.7076453019327816E-3</v>
      </c>
      <c r="E83" s="16">
        <v>2.4759284731774417E-3</v>
      </c>
      <c r="F83" s="16">
        <v>3.6149162861491627E-3</v>
      </c>
      <c r="G83" s="16">
        <v>3.103570584062426E-3</v>
      </c>
    </row>
    <row r="84" spans="1:7" x14ac:dyDescent="0.55000000000000004">
      <c r="A84" s="17" t="s">
        <v>125</v>
      </c>
      <c r="B84" s="16">
        <v>1.0797470306956657E-3</v>
      </c>
      <c r="C84" s="16">
        <v>2.5681266942502497E-3</v>
      </c>
      <c r="D84" s="16">
        <v>2.5850926324859974E-3</v>
      </c>
      <c r="E84" s="16">
        <v>3.1455142231947486E-3</v>
      </c>
      <c r="F84" s="16">
        <v>1.5194398927454193E-2</v>
      </c>
      <c r="G84" s="16">
        <v>3.6411784177424692E-3</v>
      </c>
    </row>
    <row r="85" spans="1:7" x14ac:dyDescent="0.55000000000000004">
      <c r="A85" s="17" t="s">
        <v>126</v>
      </c>
      <c r="B85" s="16">
        <v>2.395414492257678E-3</v>
      </c>
      <c r="C85" s="16">
        <v>5.7828046602602266E-3</v>
      </c>
      <c r="D85" s="16">
        <v>5.9833506763787717E-3</v>
      </c>
      <c r="E85" s="16">
        <v>3.1973797083365827E-3</v>
      </c>
      <c r="F85" s="16">
        <v>4.67741935483871E-3</v>
      </c>
      <c r="G85" s="16">
        <v>6.6135458167330676E-3</v>
      </c>
    </row>
    <row r="86" spans="1:7" x14ac:dyDescent="0.55000000000000004">
      <c r="A86" s="17" t="s">
        <v>127</v>
      </c>
      <c r="B86" s="16">
        <v>4.418262150220913E-3</v>
      </c>
      <c r="C86" s="16">
        <v>2.7372262773722629E-3</v>
      </c>
      <c r="D86" s="16">
        <v>1.6074188562596601E-2</v>
      </c>
      <c r="E86" s="16">
        <v>2.3296447291788003E-3</v>
      </c>
      <c r="F86" s="16">
        <v>7.3633531577456815E-3</v>
      </c>
      <c r="G86" s="16">
        <v>7.9040610520577821E-3</v>
      </c>
    </row>
    <row r="87" spans="1:7" x14ac:dyDescent="0.55000000000000004">
      <c r="A87" s="17" t="s">
        <v>128</v>
      </c>
      <c r="B87" s="16">
        <v>3.8491147036181679E-3</v>
      </c>
      <c r="C87" s="16">
        <v>0</v>
      </c>
      <c r="D87" s="16">
        <v>8.5251491901108273E-3</v>
      </c>
      <c r="E87" s="16">
        <v>8.7565674255691769E-3</v>
      </c>
      <c r="F87" s="16">
        <v>1.3211382113821139E-2</v>
      </c>
      <c r="G87" s="16">
        <v>6.7658998646820028E-3</v>
      </c>
    </row>
    <row r="88" spans="1:7" x14ac:dyDescent="0.55000000000000004">
      <c r="A88" s="17" t="s">
        <v>129</v>
      </c>
      <c r="B88" s="16">
        <v>0</v>
      </c>
      <c r="C88" s="16">
        <v>0</v>
      </c>
      <c r="D88" s="16">
        <v>0</v>
      </c>
      <c r="E88" s="16">
        <v>0</v>
      </c>
      <c r="F88" s="16">
        <v>9.1863517060367453E-3</v>
      </c>
      <c r="G88" s="16">
        <v>6.8195908245505272E-3</v>
      </c>
    </row>
    <row r="89" spans="1:7" x14ac:dyDescent="0.55000000000000004">
      <c r="A89" s="17" t="s">
        <v>130</v>
      </c>
      <c r="B89" s="16">
        <v>4.9668874172185433E-3</v>
      </c>
      <c r="C89" s="16">
        <v>0</v>
      </c>
      <c r="D89" s="16">
        <v>0</v>
      </c>
      <c r="E89" s="16">
        <v>0</v>
      </c>
      <c r="F89" s="16">
        <v>9.643201542912247E-3</v>
      </c>
      <c r="G89" s="16">
        <v>7.1065989847715737E-3</v>
      </c>
    </row>
    <row r="90" spans="1:7" x14ac:dyDescent="0.55000000000000004">
      <c r="A90" s="17" t="s">
        <v>141</v>
      </c>
      <c r="B90" s="16">
        <v>0</v>
      </c>
      <c r="C90" s="16">
        <v>0</v>
      </c>
      <c r="D90" s="16">
        <v>0</v>
      </c>
      <c r="E90" s="16">
        <v>0</v>
      </c>
      <c r="F90" s="16">
        <v>8.6956521739130432E-2</v>
      </c>
      <c r="G90" s="16">
        <v>0</v>
      </c>
    </row>
    <row r="91" spans="1:7" x14ac:dyDescent="0.55000000000000004">
      <c r="A91" s="12" t="s">
        <v>158</v>
      </c>
      <c r="B91" s="16">
        <v>7.4873943348657865E-2</v>
      </c>
      <c r="C91" s="16">
        <v>8.7373148357673763E-2</v>
      </c>
      <c r="D91" s="16">
        <v>8.935970735219026E-2</v>
      </c>
      <c r="E91" s="16">
        <v>9.0037281242297262E-2</v>
      </c>
      <c r="F91" s="16">
        <v>8.7681308077469544E-2</v>
      </c>
      <c r="G91" s="16">
        <v>9.9753960374670866E-2</v>
      </c>
    </row>
    <row r="92" spans="1:7" x14ac:dyDescent="0.55000000000000004">
      <c r="A92" s="17" t="s">
        <v>122</v>
      </c>
      <c r="B92" s="16">
        <v>9.7114515112487323E-2</v>
      </c>
      <c r="C92" s="16">
        <v>0.10985403303197132</v>
      </c>
      <c r="D92" s="16">
        <v>0.10076339346571546</v>
      </c>
      <c r="E92" s="16">
        <v>0.10700352575469926</v>
      </c>
      <c r="F92" s="16">
        <v>9.0530717149049617E-2</v>
      </c>
      <c r="G92" s="16">
        <v>0.10738600099283739</v>
      </c>
    </row>
    <row r="93" spans="1:7" x14ac:dyDescent="0.55000000000000004">
      <c r="A93" s="17" t="s">
        <v>123</v>
      </c>
      <c r="B93" s="16">
        <v>0.10926146838737665</v>
      </c>
      <c r="C93" s="16">
        <v>0.12667976018193094</v>
      </c>
      <c r="D93" s="16">
        <v>0.1383971841044738</v>
      </c>
      <c r="E93" s="16">
        <v>0.13136860687490806</v>
      </c>
      <c r="F93" s="16">
        <v>0.1425661914460285</v>
      </c>
      <c r="G93" s="16">
        <v>0.15621328513330321</v>
      </c>
    </row>
    <row r="94" spans="1:7" x14ac:dyDescent="0.55000000000000004">
      <c r="A94" s="17" t="s">
        <v>124</v>
      </c>
      <c r="B94" s="16">
        <v>3.4687846324344296E-2</v>
      </c>
      <c r="C94" s="16">
        <v>4.3049792531120332E-2</v>
      </c>
      <c r="D94" s="16">
        <v>5.1426413539771364E-2</v>
      </c>
      <c r="E94" s="16">
        <v>5.4653828519027968E-2</v>
      </c>
      <c r="F94" s="16">
        <v>5.8472856418061894E-2</v>
      </c>
      <c r="G94" s="16">
        <v>7.2357531331283989E-2</v>
      </c>
    </row>
    <row r="95" spans="1:7" x14ac:dyDescent="0.55000000000000004">
      <c r="A95" s="17" t="s">
        <v>125</v>
      </c>
      <c r="B95" s="16">
        <v>8.499151627333025E-2</v>
      </c>
      <c r="C95" s="16">
        <v>0.11456698530460836</v>
      </c>
      <c r="D95" s="16">
        <v>0.12006319115323855</v>
      </c>
      <c r="E95" s="16">
        <v>0.10981947483588621</v>
      </c>
      <c r="F95" s="16">
        <v>0.10338149858483539</v>
      </c>
      <c r="G95" s="16">
        <v>8.6229725256537576E-2</v>
      </c>
    </row>
    <row r="96" spans="1:7" x14ac:dyDescent="0.55000000000000004">
      <c r="A96" s="17" t="s">
        <v>126</v>
      </c>
      <c r="B96" s="16">
        <v>3.0883736846607921E-2</v>
      </c>
      <c r="C96" s="16">
        <v>3.5802364146611108E-2</v>
      </c>
      <c r="D96" s="16">
        <v>3.5032951786333678E-2</v>
      </c>
      <c r="E96" s="16">
        <v>3.3923418856741792E-2</v>
      </c>
      <c r="F96" s="16">
        <v>3.3870967741935487E-2</v>
      </c>
      <c r="G96" s="16">
        <v>4.039840637450199E-2</v>
      </c>
    </row>
    <row r="97" spans="1:7" x14ac:dyDescent="0.55000000000000004">
      <c r="A97" s="17" t="s">
        <v>127</v>
      </c>
      <c r="B97" s="16">
        <v>8.6892488954344621E-2</v>
      </c>
      <c r="C97" s="16">
        <v>9.6411192214111915E-2</v>
      </c>
      <c r="D97" s="16">
        <v>9.4899536321483777E-2</v>
      </c>
      <c r="E97" s="16">
        <v>9.2020966802562609E-2</v>
      </c>
      <c r="F97" s="16">
        <v>0.12007929764939111</v>
      </c>
      <c r="G97" s="16">
        <v>0.11201962387571546</v>
      </c>
    </row>
    <row r="98" spans="1:7" x14ac:dyDescent="0.55000000000000004">
      <c r="A98" s="17" t="s">
        <v>128</v>
      </c>
      <c r="B98" s="16">
        <v>3.4642032332563508E-2</v>
      </c>
      <c r="C98" s="16">
        <v>5.1342812006319113E-2</v>
      </c>
      <c r="D98" s="16">
        <v>5.285592497868713E-2</v>
      </c>
      <c r="E98" s="16">
        <v>6.3922942206654995E-2</v>
      </c>
      <c r="F98" s="16">
        <v>7.113821138211382E-2</v>
      </c>
      <c r="G98" s="16">
        <v>6.9012178619756434E-2</v>
      </c>
    </row>
    <row r="99" spans="1:7" x14ac:dyDescent="0.55000000000000004">
      <c r="A99" s="17" t="s">
        <v>129</v>
      </c>
      <c r="B99" s="16">
        <v>7.2067039106145245E-2</v>
      </c>
      <c r="C99" s="16">
        <v>7.3410404624277462E-2</v>
      </c>
      <c r="D99" s="16">
        <v>8.838821490467938E-2</v>
      </c>
      <c r="E99" s="16">
        <v>9.7267759562841533E-2</v>
      </c>
      <c r="F99" s="16">
        <v>0.10564304461942257</v>
      </c>
      <c r="G99" s="16">
        <v>0.10477371357718537</v>
      </c>
    </row>
    <row r="100" spans="1:7" x14ac:dyDescent="0.55000000000000004">
      <c r="A100" s="17" t="s">
        <v>130</v>
      </c>
      <c r="B100" s="16">
        <v>0.1401766004415011</v>
      </c>
      <c r="C100" s="16">
        <v>0.13522012578616352</v>
      </c>
      <c r="D100" s="16">
        <v>0.13259668508287292</v>
      </c>
      <c r="E100" s="16">
        <v>0.1306555863342567</v>
      </c>
      <c r="F100" s="16">
        <v>0.12680810028929604</v>
      </c>
      <c r="G100" s="16">
        <v>0.1233502538071066</v>
      </c>
    </row>
    <row r="101" spans="1:7" x14ac:dyDescent="0.55000000000000004">
      <c r="A101" s="17" t="s">
        <v>141</v>
      </c>
      <c r="B101" s="16">
        <v>0</v>
      </c>
      <c r="C101" s="16">
        <v>0</v>
      </c>
      <c r="D101" s="16">
        <v>0</v>
      </c>
      <c r="E101" s="16">
        <v>6.5789473684210523E-2</v>
      </c>
      <c r="F101" s="16">
        <v>0</v>
      </c>
      <c r="G101" s="16">
        <v>0</v>
      </c>
    </row>
    <row r="102" spans="1:7" x14ac:dyDescent="0.55000000000000004">
      <c r="A102" s="12" t="s">
        <v>159</v>
      </c>
      <c r="B102" s="16">
        <v>7.2260121607593056E-2</v>
      </c>
      <c r="C102" s="16">
        <v>7.2882034500165366E-2</v>
      </c>
      <c r="D102" s="16">
        <v>5.4126451310469524E-2</v>
      </c>
      <c r="E102" s="16">
        <v>5.4450640867636187E-2</v>
      </c>
      <c r="F102" s="16">
        <v>5.1423491600373822E-2</v>
      </c>
      <c r="G102" s="16">
        <v>4.9157566078185923E-2</v>
      </c>
    </row>
    <row r="103" spans="1:7" x14ac:dyDescent="0.55000000000000004">
      <c r="A103" s="17" t="s">
        <v>122</v>
      </c>
      <c r="B103" s="16">
        <v>8.0755213328583569E-2</v>
      </c>
      <c r="C103" s="16">
        <v>8.571139956563463E-2</v>
      </c>
      <c r="D103" s="16">
        <v>7.4589903212614161E-2</v>
      </c>
      <c r="E103" s="16">
        <v>7.1099242692925543E-2</v>
      </c>
      <c r="F103" s="16">
        <v>6.2949536797284072E-2</v>
      </c>
      <c r="G103" s="16">
        <v>6.2282816821502024E-2</v>
      </c>
    </row>
    <row r="104" spans="1:7" x14ac:dyDescent="0.55000000000000004">
      <c r="A104" s="17" t="s">
        <v>123</v>
      </c>
      <c r="B104" s="16">
        <v>3.6763908469797199E-2</v>
      </c>
      <c r="C104" s="16">
        <v>3.1992970849700229E-2</v>
      </c>
      <c r="D104" s="16">
        <v>3.1474774269244506E-2</v>
      </c>
      <c r="E104" s="16">
        <v>2.7754621683911147E-2</v>
      </c>
      <c r="F104" s="16">
        <v>2.7494908350305498E-2</v>
      </c>
      <c r="G104" s="16">
        <v>2.9055580659737911E-2</v>
      </c>
    </row>
    <row r="105" spans="1:7" x14ac:dyDescent="0.55000000000000004">
      <c r="A105" s="17" t="s">
        <v>124</v>
      </c>
      <c r="B105" s="16">
        <v>0.11658662726265238</v>
      </c>
      <c r="C105" s="16">
        <v>0.11217150760719226</v>
      </c>
      <c r="D105" s="16">
        <v>5.2216004668886679E-2</v>
      </c>
      <c r="E105" s="16">
        <v>5.9697386519944981E-2</v>
      </c>
      <c r="F105" s="16">
        <v>5.6189751395230844E-2</v>
      </c>
      <c r="G105" s="16">
        <v>4.7233388507921498E-2</v>
      </c>
    </row>
    <row r="106" spans="1:7" x14ac:dyDescent="0.55000000000000004">
      <c r="A106" s="17" t="s">
        <v>125</v>
      </c>
      <c r="B106" s="16">
        <v>3.0695665586919635E-2</v>
      </c>
      <c r="C106" s="16">
        <v>3.1816236267655874E-2</v>
      </c>
      <c r="D106" s="16">
        <v>2.9584949016228636E-2</v>
      </c>
      <c r="E106" s="16">
        <v>2.8309628008752735E-2</v>
      </c>
      <c r="F106" s="16">
        <v>2.9346044987338001E-2</v>
      </c>
      <c r="G106" s="16">
        <v>2.9625951671631911E-2</v>
      </c>
    </row>
    <row r="107" spans="1:7" x14ac:dyDescent="0.55000000000000004">
      <c r="A107" s="17" t="s">
        <v>126</v>
      </c>
      <c r="B107" s="16">
        <v>2.3697493369834888E-2</v>
      </c>
      <c r="C107" s="16">
        <v>2.8743940811293476E-2</v>
      </c>
      <c r="D107" s="16">
        <v>1.9944502254595906E-2</v>
      </c>
      <c r="E107" s="16">
        <v>2.1211884894330499E-2</v>
      </c>
      <c r="F107" s="16">
        <v>2.6774193548387098E-2</v>
      </c>
      <c r="G107" s="16">
        <v>2.5896414342629483E-2</v>
      </c>
    </row>
    <row r="108" spans="1:7" x14ac:dyDescent="0.55000000000000004">
      <c r="A108" s="17" t="s">
        <v>127</v>
      </c>
      <c r="B108" s="16">
        <v>4.5655375552282766E-2</v>
      </c>
      <c r="C108" s="16">
        <v>4.6228710462287104E-2</v>
      </c>
      <c r="D108" s="16">
        <v>5.2550231839258117E-2</v>
      </c>
      <c r="E108" s="16">
        <v>6.0279557367501457E-2</v>
      </c>
      <c r="F108" s="16">
        <v>5.352591333899745E-2</v>
      </c>
      <c r="G108" s="16">
        <v>5.3420550558735347E-2</v>
      </c>
    </row>
    <row r="109" spans="1:7" x14ac:dyDescent="0.55000000000000004">
      <c r="A109" s="17" t="s">
        <v>128</v>
      </c>
      <c r="B109" s="16">
        <v>4.4649730561970746E-2</v>
      </c>
      <c r="C109" s="16">
        <v>4.1074249605055291E-2</v>
      </c>
      <c r="D109" s="16">
        <v>3.239556692242114E-2</v>
      </c>
      <c r="E109" s="16">
        <v>3.5901926444833622E-2</v>
      </c>
      <c r="F109" s="16">
        <v>4.1666666666666664E-2</v>
      </c>
      <c r="G109" s="16">
        <v>2.9769959404600813E-2</v>
      </c>
    </row>
    <row r="110" spans="1:7" x14ac:dyDescent="0.55000000000000004">
      <c r="A110" s="17" t="s">
        <v>129</v>
      </c>
      <c r="B110" s="16">
        <v>7.7094972067039108E-2</v>
      </c>
      <c r="C110" s="16">
        <v>7.572254335260116E-2</v>
      </c>
      <c r="D110" s="16">
        <v>7.7989601386481797E-2</v>
      </c>
      <c r="E110" s="16">
        <v>8.5792349726775963E-2</v>
      </c>
      <c r="F110" s="16">
        <v>9.3175853018372709E-2</v>
      </c>
      <c r="G110" s="16">
        <v>8.2455052696838185E-2</v>
      </c>
    </row>
    <row r="111" spans="1:7" x14ac:dyDescent="0.55000000000000004">
      <c r="A111" s="17" t="s">
        <v>130</v>
      </c>
      <c r="B111" s="16">
        <v>0.12030905077262694</v>
      </c>
      <c r="C111" s="16">
        <v>0.11477987421383648</v>
      </c>
      <c r="D111" s="16">
        <v>0.13058764439979909</v>
      </c>
      <c r="E111" s="16">
        <v>0.11772853185595568</v>
      </c>
      <c r="F111" s="16">
        <v>0.11716489874638381</v>
      </c>
      <c r="G111" s="16">
        <v>0.11218274111675126</v>
      </c>
    </row>
    <row r="112" spans="1:7" x14ac:dyDescent="0.55000000000000004">
      <c r="A112" s="17" t="s">
        <v>141</v>
      </c>
      <c r="B112" s="16">
        <v>0</v>
      </c>
      <c r="C112" s="16">
        <v>0</v>
      </c>
      <c r="D112" s="16">
        <v>6.6666666666666666E-2</v>
      </c>
      <c r="E112" s="16">
        <v>0</v>
      </c>
      <c r="F112" s="16">
        <v>0</v>
      </c>
      <c r="G112" s="16">
        <v>0</v>
      </c>
    </row>
  </sheetData>
  <hyperlinks>
    <hyperlink ref="A2" location="'Cover page'!A1" display="Return to Cover page" xr:uid="{9CEFDE04-6DCF-4950-A382-2647CAFA71D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29A11-FD73-4B55-BB10-80D6878DE239}">
  <dimension ref="A1:G187"/>
  <sheetViews>
    <sheetView workbookViewId="0">
      <selection activeCell="A31" activeCellId="12" sqref="A6 A8 A10 A12 A14 A16 A18 A20 A23 A25 A27 A29 A31 A33 A35 A38 A40 A42 A44 A46 A48 A50 A52 A54 A57 A59 A61 A63 A65 A67 A69 A71 A73 A76 A78 A80 A82 A84 A86 A88 A90 A92 A95 A97 A99 A101 A103 A105 A107 A109 A112 A114 A116 A118 A120 A122 A124 A126 A129 A131 A133 A135 A137 A139 A141 A143 A146 A148 A150 A152 A154 A156 A158 A160 A162 A165 A167 A169 A171 A173 A175 A177 A179 A181 A184 A186 A188 A190 A192 A194 A196 A198 A200 A203 A205 A207 A209 A211 A213 A215 A217 A219 A222 A224 A226 A228 A230 A232 A234 A236 A238 A241 A243 A245 A247 A249 A251 A253 A255 A258 A260 A262 A264 A266 A268 A270 A272 A274 A277 A279 A281 A283 A285 A287 A289 A291 A293 A296 A298 A300 A302 A304 A306 A308 A310 A312 A315 A317 A319 A321 A323 A325 A327 A329 A331 A334 A336 A338 A340 A342 A344 A346 A348"/>
    </sheetView>
  </sheetViews>
  <sheetFormatPr defaultRowHeight="14.4" x14ac:dyDescent="0.55000000000000004"/>
  <cols>
    <col min="1" max="1" width="41.62890625" bestFit="1" customWidth="1"/>
    <col min="2" max="6" width="7.26171875" bestFit="1" customWidth="1"/>
    <col min="7" max="7" width="8.3125" bestFit="1" customWidth="1"/>
  </cols>
  <sheetData>
    <row r="1" spans="1:7" ht="17.100000000000001" thickBot="1" x14ac:dyDescent="0.7">
      <c r="A1" s="15" t="str">
        <f>'Cover page'!$C$28</f>
        <v>Table 1.12. Serious claims by industry and jurisdiction (frequency rate), 6-year to 2022-23p (Indicator 11a - 11s)</v>
      </c>
    </row>
    <row r="2" spans="1:7" ht="14.7" thickTop="1" x14ac:dyDescent="0.55000000000000004">
      <c r="A2" s="13" t="s">
        <v>114</v>
      </c>
    </row>
    <row r="3" spans="1:7" x14ac:dyDescent="0.55000000000000004">
      <c r="A3" s="11" t="s">
        <v>160</v>
      </c>
    </row>
    <row r="4" spans="1:7" x14ac:dyDescent="0.55000000000000004">
      <c r="B4" t="s">
        <v>116</v>
      </c>
      <c r="C4" t="s">
        <v>117</v>
      </c>
      <c r="D4" t="s">
        <v>118</v>
      </c>
      <c r="E4" t="s">
        <v>119</v>
      </c>
      <c r="F4" t="s">
        <v>120</v>
      </c>
      <c r="G4" t="s">
        <v>121</v>
      </c>
    </row>
    <row r="5" spans="1:7" x14ac:dyDescent="0.55000000000000004">
      <c r="A5" s="12" t="s">
        <v>161</v>
      </c>
      <c r="B5" s="10">
        <v>8.6504613919662585</v>
      </c>
      <c r="C5" s="10">
        <v>9.3643539813029832</v>
      </c>
      <c r="D5" s="10">
        <v>9.267707545249845</v>
      </c>
      <c r="E5" s="10">
        <v>11.108120065297843</v>
      </c>
      <c r="F5" s="10">
        <v>11.050836864148225</v>
      </c>
      <c r="G5" s="10">
        <v>11.290159569578076</v>
      </c>
    </row>
    <row r="6" spans="1:7" x14ac:dyDescent="0.55000000000000004">
      <c r="A6" s="17" t="s">
        <v>122</v>
      </c>
      <c r="B6" s="10">
        <v>12.456175572060724</v>
      </c>
      <c r="C6" s="10">
        <v>11.942811277007557</v>
      </c>
      <c r="D6" s="10">
        <v>13.300625317961366</v>
      </c>
      <c r="E6" s="10">
        <v>16.015962426288368</v>
      </c>
      <c r="F6" s="10">
        <v>14.29763966015901</v>
      </c>
      <c r="G6" s="10">
        <v>15.629196641012433</v>
      </c>
    </row>
    <row r="7" spans="1:7" x14ac:dyDescent="0.55000000000000004">
      <c r="A7" s="17" t="s">
        <v>123</v>
      </c>
      <c r="B7" s="10">
        <v>4.0144552112366014</v>
      </c>
      <c r="C7" s="10">
        <v>4.2483493235500784</v>
      </c>
      <c r="D7" s="10">
        <v>4.4875439009777045</v>
      </c>
      <c r="E7" s="10">
        <v>6.8030248947747047</v>
      </c>
      <c r="F7" s="10">
        <v>6.73366630042986</v>
      </c>
      <c r="G7" s="10">
        <v>5.802117662877035</v>
      </c>
    </row>
    <row r="8" spans="1:7" x14ac:dyDescent="0.55000000000000004">
      <c r="A8" s="17" t="s">
        <v>124</v>
      </c>
      <c r="B8" s="10">
        <v>10.933950198495177</v>
      </c>
      <c r="C8" s="10">
        <v>12.762203788222481</v>
      </c>
      <c r="D8" s="10">
        <v>9.8178621837276445</v>
      </c>
      <c r="E8" s="10">
        <v>11.705943272523244</v>
      </c>
      <c r="F8" s="10">
        <v>12.653873427392039</v>
      </c>
      <c r="G8" s="10">
        <v>15.324328773734017</v>
      </c>
    </row>
    <row r="9" spans="1:7" x14ac:dyDescent="0.55000000000000004">
      <c r="A9" s="17" t="s">
        <v>125</v>
      </c>
      <c r="B9" s="10">
        <v>5.4353173722738291</v>
      </c>
      <c r="C9" s="10">
        <v>6.728905113206233</v>
      </c>
      <c r="D9" s="10">
        <v>7.6408133868411836</v>
      </c>
      <c r="E9" s="10">
        <v>6.4985861415104784</v>
      </c>
      <c r="F9" s="10">
        <v>7.5674364070992555</v>
      </c>
      <c r="G9" s="10">
        <v>6.4187705440683605</v>
      </c>
    </row>
    <row r="10" spans="1:7" x14ac:dyDescent="0.55000000000000004">
      <c r="A10" s="17" t="s">
        <v>126</v>
      </c>
      <c r="B10" s="10">
        <v>9.9401137605257617</v>
      </c>
      <c r="C10" s="10">
        <v>9.3655259070841321</v>
      </c>
      <c r="D10" s="10">
        <v>9.9596254375698745</v>
      </c>
      <c r="E10" s="10">
        <v>10.297207936130247</v>
      </c>
      <c r="F10" s="10">
        <v>10.163040925579349</v>
      </c>
      <c r="G10" s="10">
        <v>12.326699364213196</v>
      </c>
    </row>
    <row r="11" spans="1:7" x14ac:dyDescent="0.55000000000000004">
      <c r="A11" s="17" t="s">
        <v>127</v>
      </c>
      <c r="B11" s="10">
        <v>10.947485841187751</v>
      </c>
      <c r="C11" s="10">
        <v>13.890433309093838</v>
      </c>
      <c r="D11" s="10">
        <v>10.2947952631816</v>
      </c>
      <c r="E11" s="10">
        <v>11.932041382637696</v>
      </c>
      <c r="F11" s="10">
        <v>13.44319336513208</v>
      </c>
      <c r="G11" s="10">
        <v>12.732800868878948</v>
      </c>
    </row>
    <row r="12" spans="1:7" x14ac:dyDescent="0.55000000000000004">
      <c r="A12" s="17" t="s">
        <v>128</v>
      </c>
      <c r="B12" s="10">
        <v>38.715044547749144</v>
      </c>
      <c r="C12" s="10">
        <v>42.922641110232455</v>
      </c>
      <c r="D12" s="10">
        <v>23.672434836779065</v>
      </c>
      <c r="E12" s="10">
        <v>31.23104153186333</v>
      </c>
      <c r="F12" s="10">
        <v>22.110286003958265</v>
      </c>
      <c r="G12" s="10">
        <v>28.266914821144358</v>
      </c>
    </row>
    <row r="13" spans="1:7" x14ac:dyDescent="0.55000000000000004">
      <c r="A13" s="17" t="s">
        <v>129</v>
      </c>
      <c r="B13" s="10">
        <v>0</v>
      </c>
      <c r="C13" s="10">
        <v>0</v>
      </c>
      <c r="D13" s="10">
        <v>0</v>
      </c>
      <c r="E13" s="10">
        <v>0</v>
      </c>
      <c r="F13" s="10">
        <v>0</v>
      </c>
      <c r="G13" s="10">
        <v>0</v>
      </c>
    </row>
    <row r="14" spans="1:7" x14ac:dyDescent="0.55000000000000004">
      <c r="A14" s="12" t="s">
        <v>162</v>
      </c>
      <c r="B14" s="10">
        <v>4.7021493384128785</v>
      </c>
      <c r="C14" s="10">
        <v>4.9850701099818524</v>
      </c>
      <c r="D14" s="10">
        <v>5.1986956957553456</v>
      </c>
      <c r="E14" s="10">
        <v>5.1852166407775622</v>
      </c>
      <c r="F14" s="10">
        <v>6.9601200893475248</v>
      </c>
      <c r="G14" s="10">
        <v>7.09872231217029</v>
      </c>
    </row>
    <row r="15" spans="1:7" x14ac:dyDescent="0.55000000000000004">
      <c r="A15" s="17" t="s">
        <v>122</v>
      </c>
      <c r="B15" s="10">
        <v>6.2126451041512283</v>
      </c>
      <c r="C15" s="10">
        <v>8.0315387811026486</v>
      </c>
      <c r="D15" s="10">
        <v>9.4902780959597042</v>
      </c>
      <c r="E15" s="10">
        <v>8.6082380772048825</v>
      </c>
      <c r="F15" s="10">
        <v>12.780849607005088</v>
      </c>
      <c r="G15" s="10">
        <v>11.172098368209989</v>
      </c>
    </row>
    <row r="16" spans="1:7" x14ac:dyDescent="0.55000000000000004">
      <c r="A16" s="17" t="s">
        <v>123</v>
      </c>
      <c r="B16" s="10">
        <v>4.8839027043041563</v>
      </c>
      <c r="C16" s="10">
        <v>2.5936250926604525</v>
      </c>
      <c r="D16" s="10">
        <v>3.9994129703702588</v>
      </c>
      <c r="E16" s="10">
        <v>5.4972266915923669</v>
      </c>
      <c r="F16" s="10">
        <v>6.4998429614534237</v>
      </c>
      <c r="G16" s="10">
        <v>6.4161088066529652</v>
      </c>
    </row>
    <row r="17" spans="1:7" x14ac:dyDescent="0.55000000000000004">
      <c r="A17" s="17" t="s">
        <v>124</v>
      </c>
      <c r="B17" s="10">
        <v>2.9417070175702622</v>
      </c>
      <c r="C17" s="10">
        <v>3.6058423154046335</v>
      </c>
      <c r="D17" s="10">
        <v>4.147331684332805</v>
      </c>
      <c r="E17" s="10">
        <v>3.5009041590958412</v>
      </c>
      <c r="F17" s="10">
        <v>4.2655275077884101</v>
      </c>
      <c r="G17" s="10">
        <v>7.4391307944920859</v>
      </c>
    </row>
    <row r="18" spans="1:7" x14ac:dyDescent="0.55000000000000004">
      <c r="A18" s="17" t="s">
        <v>125</v>
      </c>
      <c r="B18" s="10">
        <v>8.4662108852761975</v>
      </c>
      <c r="C18" s="10">
        <v>4.9896220217310727</v>
      </c>
      <c r="D18" s="10">
        <v>5.2773433549952689</v>
      </c>
      <c r="E18" s="10">
        <v>5.1437216078795709</v>
      </c>
      <c r="F18" s="10">
        <v>5.299702066040564</v>
      </c>
      <c r="G18" s="10">
        <v>7.1497199046747912</v>
      </c>
    </row>
    <row r="19" spans="1:7" x14ac:dyDescent="0.55000000000000004">
      <c r="A19" s="17" t="s">
        <v>126</v>
      </c>
      <c r="B19" s="10">
        <v>5.0446572960356946</v>
      </c>
      <c r="C19" s="10">
        <v>5.0850688115721834</v>
      </c>
      <c r="D19" s="10">
        <v>4.6619589663618379</v>
      </c>
      <c r="E19" s="10">
        <v>5.2466800708768453</v>
      </c>
      <c r="F19" s="10">
        <v>7.2704871902411714</v>
      </c>
      <c r="G19" s="10">
        <v>6.3731179850438764</v>
      </c>
    </row>
    <row r="20" spans="1:7" x14ac:dyDescent="0.55000000000000004">
      <c r="A20" s="17" t="s">
        <v>127</v>
      </c>
      <c r="B20" s="10">
        <v>2.338680591773429</v>
      </c>
      <c r="C20" s="10">
        <v>5.4040878434555015</v>
      </c>
      <c r="D20" s="10">
        <v>4.151955247785561</v>
      </c>
      <c r="E20" s="10">
        <v>4.6174923544982747</v>
      </c>
      <c r="F20" s="10">
        <v>8.0210159661849136</v>
      </c>
      <c r="G20" s="10">
        <v>5.1228147575618639</v>
      </c>
    </row>
    <row r="21" spans="1:7" x14ac:dyDescent="0.55000000000000004">
      <c r="A21" s="17" t="s">
        <v>128</v>
      </c>
      <c r="B21" s="10">
        <v>3.0772335648992573</v>
      </c>
      <c r="C21" s="10">
        <v>5.1018849467384895</v>
      </c>
      <c r="D21" s="10">
        <v>4.0995274554986469</v>
      </c>
      <c r="E21" s="10">
        <v>2.9008747843166436</v>
      </c>
      <c r="F21" s="10">
        <v>3.7350623967339525</v>
      </c>
      <c r="G21" s="10">
        <v>2.3446690989809724</v>
      </c>
    </row>
    <row r="22" spans="1:7" x14ac:dyDescent="0.55000000000000004">
      <c r="A22" s="12" t="s">
        <v>163</v>
      </c>
      <c r="B22" s="10">
        <v>7.9870125699877201</v>
      </c>
      <c r="C22" s="10">
        <v>8.2816506874015712</v>
      </c>
      <c r="D22" s="10">
        <v>8.932895006756512</v>
      </c>
      <c r="E22" s="10">
        <v>9.4747214764618004</v>
      </c>
      <c r="F22" s="10">
        <v>9.6847885816669521</v>
      </c>
      <c r="G22" s="10">
        <v>9.0783658700641077</v>
      </c>
    </row>
    <row r="23" spans="1:7" x14ac:dyDescent="0.55000000000000004">
      <c r="A23" s="17" t="s">
        <v>122</v>
      </c>
      <c r="B23" s="10">
        <v>8.2637582499006417</v>
      </c>
      <c r="C23" s="10">
        <v>9.3082229722310199</v>
      </c>
      <c r="D23" s="10">
        <v>11.784218448987675</v>
      </c>
      <c r="E23" s="10">
        <v>12.052366290994714</v>
      </c>
      <c r="F23" s="10">
        <v>12.411197907796254</v>
      </c>
      <c r="G23" s="10">
        <v>11.979899792906924</v>
      </c>
    </row>
    <row r="24" spans="1:7" x14ac:dyDescent="0.55000000000000004">
      <c r="A24" s="17" t="s">
        <v>123</v>
      </c>
      <c r="B24" s="10">
        <v>5.6687587750105806</v>
      </c>
      <c r="C24" s="10">
        <v>5.8410257356714226</v>
      </c>
      <c r="D24" s="10">
        <v>5.5345113107002675</v>
      </c>
      <c r="E24" s="10">
        <v>6.2103754488414635</v>
      </c>
      <c r="F24" s="10">
        <v>6.3851238820958631</v>
      </c>
      <c r="G24" s="10">
        <v>5.7854187909400991</v>
      </c>
    </row>
    <row r="25" spans="1:7" x14ac:dyDescent="0.55000000000000004">
      <c r="A25" s="17" t="s">
        <v>124</v>
      </c>
      <c r="B25" s="10">
        <v>10.858635061732368</v>
      </c>
      <c r="C25" s="10">
        <v>11.893837646768842</v>
      </c>
      <c r="D25" s="10">
        <v>11.864015275707828</v>
      </c>
      <c r="E25" s="10">
        <v>11.616029408900973</v>
      </c>
      <c r="F25" s="10">
        <v>11.881709863673221</v>
      </c>
      <c r="G25" s="10">
        <v>11.968092684250385</v>
      </c>
    </row>
    <row r="26" spans="1:7" x14ac:dyDescent="0.55000000000000004">
      <c r="A26" s="17" t="s">
        <v>125</v>
      </c>
      <c r="B26" s="10">
        <v>7.7312555089968305</v>
      </c>
      <c r="C26" s="10">
        <v>6.2927450752878968</v>
      </c>
      <c r="D26" s="10">
        <v>7.1200688782604153</v>
      </c>
      <c r="E26" s="10">
        <v>7.4589977294360592</v>
      </c>
      <c r="F26" s="10">
        <v>7.4827811324502518</v>
      </c>
      <c r="G26" s="10">
        <v>6.2435895354477431</v>
      </c>
    </row>
    <row r="27" spans="1:7" x14ac:dyDescent="0.55000000000000004">
      <c r="A27" s="17" t="s">
        <v>126</v>
      </c>
      <c r="B27" s="10">
        <v>9.1551961546388227</v>
      </c>
      <c r="C27" s="10">
        <v>7.4261281004653021</v>
      </c>
      <c r="D27" s="10">
        <v>7.8474380091509115</v>
      </c>
      <c r="E27" s="10">
        <v>8.8398999306006836</v>
      </c>
      <c r="F27" s="10">
        <v>9.7331022052123295</v>
      </c>
      <c r="G27" s="10">
        <v>7.8940910070700543</v>
      </c>
    </row>
    <row r="28" spans="1:7" x14ac:dyDescent="0.55000000000000004">
      <c r="A28" s="17" t="s">
        <v>127</v>
      </c>
      <c r="B28" s="10">
        <v>8.7405834208912729</v>
      </c>
      <c r="C28" s="10">
        <v>11.205839259913862</v>
      </c>
      <c r="D28" s="10">
        <v>11.434675893603057</v>
      </c>
      <c r="E28" s="10">
        <v>11.144056959577746</v>
      </c>
      <c r="F28" s="10">
        <v>11.080403281976997</v>
      </c>
      <c r="G28" s="10">
        <v>10.735918305584407</v>
      </c>
    </row>
    <row r="29" spans="1:7" x14ac:dyDescent="0.55000000000000004">
      <c r="A29" s="17" t="s">
        <v>128</v>
      </c>
      <c r="B29" s="10">
        <v>8.3052396466032086</v>
      </c>
      <c r="C29" s="10">
        <v>6.5474274075498098</v>
      </c>
      <c r="D29" s="10">
        <v>6.1229162859247017</v>
      </c>
      <c r="E29" s="10">
        <v>9.4426905752398032</v>
      </c>
      <c r="F29" s="10">
        <v>8.1039793327061496</v>
      </c>
      <c r="G29" s="10">
        <v>4.178222305845555</v>
      </c>
    </row>
    <row r="30" spans="1:7" x14ac:dyDescent="0.55000000000000004">
      <c r="A30" s="17" t="s">
        <v>129</v>
      </c>
      <c r="B30" s="10">
        <v>11.838147523515715</v>
      </c>
      <c r="C30" s="10">
        <v>9.2077742319504328</v>
      </c>
      <c r="D30" s="10">
        <v>12.501797012673704</v>
      </c>
      <c r="E30" s="10">
        <v>12.05533331295466</v>
      </c>
      <c r="F30" s="10">
        <v>9.2297337777374686</v>
      </c>
      <c r="G30" s="10">
        <v>5.5816931816457442</v>
      </c>
    </row>
    <row r="31" spans="1:7" x14ac:dyDescent="0.55000000000000004">
      <c r="A31" s="17" t="s">
        <v>130</v>
      </c>
      <c r="B31" s="10">
        <v>0.96212800031055723</v>
      </c>
      <c r="C31" s="10">
        <v>1.6295223183830221</v>
      </c>
      <c r="D31" s="10">
        <v>1.894602308619499</v>
      </c>
      <c r="E31" s="10">
        <v>1.1626836565637308</v>
      </c>
      <c r="F31" s="10">
        <v>0.79358070951907078</v>
      </c>
      <c r="G31" s="10">
        <v>0.7489173187065894</v>
      </c>
    </row>
    <row r="32" spans="1:7" x14ac:dyDescent="0.55000000000000004">
      <c r="A32" s="12" t="s">
        <v>164</v>
      </c>
      <c r="B32" s="10">
        <v>3.929242365371318</v>
      </c>
      <c r="C32" s="10">
        <v>4.0127837305005194</v>
      </c>
      <c r="D32" s="10">
        <v>3.8381118431543908</v>
      </c>
      <c r="E32" s="10">
        <v>4.588283439657932</v>
      </c>
      <c r="F32" s="10">
        <v>5.453646294574674</v>
      </c>
      <c r="G32" s="10">
        <v>5.6684457713581748</v>
      </c>
    </row>
    <row r="33" spans="1:7" x14ac:dyDescent="0.55000000000000004">
      <c r="A33" s="17" t="s">
        <v>122</v>
      </c>
      <c r="B33" s="10">
        <v>4.0535968330102028</v>
      </c>
      <c r="C33" s="10">
        <v>4.6549413800924926</v>
      </c>
      <c r="D33" s="10">
        <v>4.8392799666482613</v>
      </c>
      <c r="E33" s="10">
        <v>5.154787864185022</v>
      </c>
      <c r="F33" s="10">
        <v>6.3155469023973447</v>
      </c>
      <c r="G33" s="10">
        <v>6.6211336058006323</v>
      </c>
    </row>
    <row r="34" spans="1:7" x14ac:dyDescent="0.55000000000000004">
      <c r="A34" s="17" t="s">
        <v>123</v>
      </c>
      <c r="B34" s="10">
        <v>3.14797124272016</v>
      </c>
      <c r="C34" s="10">
        <v>2.9455100698690826</v>
      </c>
      <c r="D34" s="10">
        <v>2.3105450798618912</v>
      </c>
      <c r="E34" s="10">
        <v>3.5772279852057349</v>
      </c>
      <c r="F34" s="10">
        <v>3.4876582807774752</v>
      </c>
      <c r="G34" s="10">
        <v>3.520340909495145</v>
      </c>
    </row>
    <row r="35" spans="1:7" x14ac:dyDescent="0.55000000000000004">
      <c r="A35" s="17" t="s">
        <v>124</v>
      </c>
      <c r="B35" s="10">
        <v>4.0662259462245443</v>
      </c>
      <c r="C35" s="10">
        <v>4.7651468271292812</v>
      </c>
      <c r="D35" s="10">
        <v>4.5364664347421497</v>
      </c>
      <c r="E35" s="10">
        <v>4.7406068378624049</v>
      </c>
      <c r="F35" s="10">
        <v>5.902084600324212</v>
      </c>
      <c r="G35" s="10">
        <v>6.4354682751655421</v>
      </c>
    </row>
    <row r="36" spans="1:7" x14ac:dyDescent="0.55000000000000004">
      <c r="A36" s="17" t="s">
        <v>125</v>
      </c>
      <c r="B36" s="10">
        <v>2.5359443624143014</v>
      </c>
      <c r="C36" s="10">
        <v>2.5845519150575145</v>
      </c>
      <c r="D36" s="10">
        <v>2.3348645046405054</v>
      </c>
      <c r="E36" s="10">
        <v>4.3787443148289844</v>
      </c>
      <c r="F36" s="10">
        <v>3.2396134626018602</v>
      </c>
      <c r="G36" s="10">
        <v>4.8103851935120083</v>
      </c>
    </row>
    <row r="37" spans="1:7" x14ac:dyDescent="0.55000000000000004">
      <c r="A37" s="17" t="s">
        <v>126</v>
      </c>
      <c r="B37" s="10">
        <v>3.256052505330898</v>
      </c>
      <c r="C37" s="10">
        <v>2.4960697223988979</v>
      </c>
      <c r="D37" s="10">
        <v>2.9907109866551269</v>
      </c>
      <c r="E37" s="10">
        <v>4.2575450211625592</v>
      </c>
      <c r="F37" s="10">
        <v>6.4802048489673467</v>
      </c>
      <c r="G37" s="10">
        <v>6.9832141763951787</v>
      </c>
    </row>
    <row r="38" spans="1:7" x14ac:dyDescent="0.55000000000000004">
      <c r="A38" s="17" t="s">
        <v>127</v>
      </c>
      <c r="B38" s="10">
        <v>5.8199919685410881</v>
      </c>
      <c r="C38" s="10">
        <v>6.9253792908723337</v>
      </c>
      <c r="D38" s="10">
        <v>5.5446119232900513</v>
      </c>
      <c r="E38" s="10">
        <v>4.5023624389621473</v>
      </c>
      <c r="F38" s="10">
        <v>7.4692863077271943</v>
      </c>
      <c r="G38" s="10">
        <v>4.7381230012985363</v>
      </c>
    </row>
    <row r="39" spans="1:7" x14ac:dyDescent="0.55000000000000004">
      <c r="A39" s="17" t="s">
        <v>128</v>
      </c>
      <c r="B39" s="10">
        <v>3.9845763887211794</v>
      </c>
      <c r="C39" s="10">
        <v>2.1398198716755212</v>
      </c>
      <c r="D39" s="10">
        <v>2.6848993767929206</v>
      </c>
      <c r="E39" s="10">
        <v>3.6223529930057068</v>
      </c>
      <c r="F39" s="10">
        <v>4.5057822469095017</v>
      </c>
      <c r="G39" s="10">
        <v>0</v>
      </c>
    </row>
    <row r="40" spans="1:7" x14ac:dyDescent="0.55000000000000004">
      <c r="A40" s="17" t="s">
        <v>129</v>
      </c>
      <c r="B40" s="10">
        <v>10.882956202872748</v>
      </c>
      <c r="C40" s="10">
        <v>16.456370455803938</v>
      </c>
      <c r="D40" s="10">
        <v>13.024843373079436</v>
      </c>
      <c r="E40" s="10">
        <v>8.9077582942021003</v>
      </c>
      <c r="F40" s="10">
        <v>15.058223141153263</v>
      </c>
      <c r="G40" s="10">
        <v>12.42962649892263</v>
      </c>
    </row>
    <row r="41" spans="1:7" x14ac:dyDescent="0.55000000000000004">
      <c r="A41" s="17" t="s">
        <v>130</v>
      </c>
      <c r="B41" s="10">
        <v>7.5563513982756501</v>
      </c>
      <c r="C41" s="10">
        <v>7.3841695647814083</v>
      </c>
      <c r="D41" s="10">
        <v>6.9776386736155462</v>
      </c>
      <c r="E41" s="10">
        <v>5.9965444065984581</v>
      </c>
      <c r="F41" s="10">
        <v>7.7572176486056303</v>
      </c>
      <c r="G41" s="10">
        <v>7.1399481538132008</v>
      </c>
    </row>
    <row r="42" spans="1:7" x14ac:dyDescent="0.55000000000000004">
      <c r="A42" s="12" t="s">
        <v>165</v>
      </c>
      <c r="B42" s="10">
        <v>7.4741975122891491</v>
      </c>
      <c r="C42" s="10">
        <v>7.6436468688556332</v>
      </c>
      <c r="D42" s="10">
        <v>8.3394259205901005</v>
      </c>
      <c r="E42" s="10">
        <v>8.6954445077507785</v>
      </c>
      <c r="F42" s="10">
        <v>10.35923344168639</v>
      </c>
      <c r="G42" s="10">
        <v>8.7800684899460748</v>
      </c>
    </row>
    <row r="43" spans="1:7" x14ac:dyDescent="0.55000000000000004">
      <c r="A43" s="17" t="s">
        <v>122</v>
      </c>
      <c r="B43" s="10">
        <v>8.1365650237414311</v>
      </c>
      <c r="C43" s="10">
        <v>8.1295605709873051</v>
      </c>
      <c r="D43" s="10">
        <v>10.257285769876059</v>
      </c>
      <c r="E43" s="10">
        <v>10.987389479038404</v>
      </c>
      <c r="F43" s="10">
        <v>14.023281844138426</v>
      </c>
      <c r="G43" s="10">
        <v>11.045360021618857</v>
      </c>
    </row>
    <row r="44" spans="1:7" x14ac:dyDescent="0.55000000000000004">
      <c r="A44" s="17" t="s">
        <v>123</v>
      </c>
      <c r="B44" s="10">
        <v>5.5822829242315777</v>
      </c>
      <c r="C44" s="10">
        <v>5.6687425253778603</v>
      </c>
      <c r="D44" s="10">
        <v>5.8963554858676126</v>
      </c>
      <c r="E44" s="10">
        <v>5.6061296769941755</v>
      </c>
      <c r="F44" s="10">
        <v>6.4739069049219928</v>
      </c>
      <c r="G44" s="10">
        <v>5.6975053285141009</v>
      </c>
    </row>
    <row r="45" spans="1:7" x14ac:dyDescent="0.55000000000000004">
      <c r="A45" s="17" t="s">
        <v>124</v>
      </c>
      <c r="B45" s="10">
        <v>8.6297804144195265</v>
      </c>
      <c r="C45" s="10">
        <v>9.1490535746705444</v>
      </c>
      <c r="D45" s="10">
        <v>8.8094605397859329</v>
      </c>
      <c r="E45" s="10">
        <v>9.9265705906206652</v>
      </c>
      <c r="F45" s="10">
        <v>12.011606802224344</v>
      </c>
      <c r="G45" s="10">
        <v>10.34959545566476</v>
      </c>
    </row>
    <row r="46" spans="1:7" x14ac:dyDescent="0.55000000000000004">
      <c r="A46" s="17" t="s">
        <v>125</v>
      </c>
      <c r="B46" s="10">
        <v>7.0954311582673597</v>
      </c>
      <c r="C46" s="10">
        <v>6.9425388247611792</v>
      </c>
      <c r="D46" s="10">
        <v>7.9202828271973447</v>
      </c>
      <c r="E46" s="10">
        <v>6.7126963890067586</v>
      </c>
      <c r="F46" s="10">
        <v>7.7305206103113804</v>
      </c>
      <c r="G46" s="10">
        <v>6.6306611543938683</v>
      </c>
    </row>
    <row r="47" spans="1:7" x14ac:dyDescent="0.55000000000000004">
      <c r="A47" s="17" t="s">
        <v>126</v>
      </c>
      <c r="B47" s="10">
        <v>7.3958613960678168</v>
      </c>
      <c r="C47" s="10">
        <v>7.5231649322607597</v>
      </c>
      <c r="D47" s="10">
        <v>7.0005654560940087</v>
      </c>
      <c r="E47" s="10">
        <v>7.4511209962738256</v>
      </c>
      <c r="F47" s="10">
        <v>8.6499029729360579</v>
      </c>
      <c r="G47" s="10">
        <v>7.6547357965995486</v>
      </c>
    </row>
    <row r="48" spans="1:7" x14ac:dyDescent="0.55000000000000004">
      <c r="A48" s="17" t="s">
        <v>127</v>
      </c>
      <c r="B48" s="10">
        <v>7.9964464651110765</v>
      </c>
      <c r="C48" s="10">
        <v>11.831390381467587</v>
      </c>
      <c r="D48" s="10">
        <v>13.501692594028045</v>
      </c>
      <c r="E48" s="10">
        <v>13.281676259189611</v>
      </c>
      <c r="F48" s="10">
        <v>13.453889338045594</v>
      </c>
      <c r="G48" s="10">
        <v>14.537121428245504</v>
      </c>
    </row>
    <row r="49" spans="1:7" x14ac:dyDescent="0.55000000000000004">
      <c r="A49" s="17" t="s">
        <v>128</v>
      </c>
      <c r="B49" s="10">
        <v>7.3395678966515643</v>
      </c>
      <c r="C49" s="10">
        <v>7.1446940671008106</v>
      </c>
      <c r="D49" s="10">
        <v>8.1030417198160585</v>
      </c>
      <c r="E49" s="10">
        <v>8.1531993420374889</v>
      </c>
      <c r="F49" s="10">
        <v>7.7249379267600649</v>
      </c>
      <c r="G49" s="10">
        <v>4.8652570104481789</v>
      </c>
    </row>
    <row r="50" spans="1:7" x14ac:dyDescent="0.55000000000000004">
      <c r="A50" s="17" t="s">
        <v>129</v>
      </c>
      <c r="B50" s="10">
        <v>11.52220406238238</v>
      </c>
      <c r="C50" s="10">
        <v>11.260103227088832</v>
      </c>
      <c r="D50" s="10">
        <v>9.6765346892429775</v>
      </c>
      <c r="E50" s="10">
        <v>11.049962115318142</v>
      </c>
      <c r="F50" s="10">
        <v>14.04138191174096</v>
      </c>
      <c r="G50" s="10">
        <v>10.763073491036121</v>
      </c>
    </row>
    <row r="51" spans="1:7" x14ac:dyDescent="0.55000000000000004">
      <c r="A51" s="17" t="s">
        <v>130</v>
      </c>
      <c r="B51" s="10">
        <v>1.7473332766340064</v>
      </c>
      <c r="C51" s="10">
        <v>2.6478751658955928</v>
      </c>
      <c r="D51" s="10">
        <v>4.3856456472544547</v>
      </c>
      <c r="E51" s="10">
        <v>5.0802848133720824</v>
      </c>
      <c r="F51" s="10">
        <v>4.2973457291661417</v>
      </c>
      <c r="G51" s="10">
        <v>1.5831576907777494</v>
      </c>
    </row>
    <row r="52" spans="1:7" x14ac:dyDescent="0.55000000000000004">
      <c r="A52" s="12" t="s">
        <v>166</v>
      </c>
      <c r="B52" s="10">
        <v>6.8624291763677494</v>
      </c>
      <c r="C52" s="10">
        <v>6.939318866874884</v>
      </c>
      <c r="D52" s="10">
        <v>7.2139863794362133</v>
      </c>
      <c r="E52" s="10">
        <v>7.8436183280144549</v>
      </c>
      <c r="F52" s="10">
        <v>7.8394174663036464</v>
      </c>
      <c r="G52" s="10">
        <v>7.8866271101543344</v>
      </c>
    </row>
    <row r="53" spans="1:7" x14ac:dyDescent="0.55000000000000004">
      <c r="A53" s="17" t="s">
        <v>122</v>
      </c>
      <c r="B53" s="10">
        <v>6.6094729968433414</v>
      </c>
      <c r="C53" s="10">
        <v>7.7211424762824494</v>
      </c>
      <c r="D53" s="10">
        <v>8.4650226042377863</v>
      </c>
      <c r="E53" s="10">
        <v>9.7721622861207287</v>
      </c>
      <c r="F53" s="10">
        <v>9.5589814419004764</v>
      </c>
      <c r="G53" s="10">
        <v>8.7297649299183568</v>
      </c>
    </row>
    <row r="54" spans="1:7" x14ac:dyDescent="0.55000000000000004">
      <c r="A54" s="17" t="s">
        <v>123</v>
      </c>
      <c r="B54" s="10">
        <v>5.6278309727664126</v>
      </c>
      <c r="C54" s="10">
        <v>5.3024025631150922</v>
      </c>
      <c r="D54" s="10">
        <v>5.3735532345474475</v>
      </c>
      <c r="E54" s="10">
        <v>5.4832739211706318</v>
      </c>
      <c r="F54" s="10">
        <v>5.5853983408283607</v>
      </c>
      <c r="G54" s="10">
        <v>6.6269463307832384</v>
      </c>
    </row>
    <row r="55" spans="1:7" x14ac:dyDescent="0.55000000000000004">
      <c r="A55" s="17" t="s">
        <v>124</v>
      </c>
      <c r="B55" s="10">
        <v>9.091928687987231</v>
      </c>
      <c r="C55" s="10">
        <v>8.7659774077235539</v>
      </c>
      <c r="D55" s="10">
        <v>9.3471247104188819</v>
      </c>
      <c r="E55" s="10">
        <v>8.8363672197740772</v>
      </c>
      <c r="F55" s="10">
        <v>10.225180116065211</v>
      </c>
      <c r="G55" s="10">
        <v>11.167180704508992</v>
      </c>
    </row>
    <row r="56" spans="1:7" x14ac:dyDescent="0.55000000000000004">
      <c r="A56" s="17" t="s">
        <v>125</v>
      </c>
      <c r="B56" s="10">
        <v>6.0135003752150427</v>
      </c>
      <c r="C56" s="10">
        <v>6.2999632733870827</v>
      </c>
      <c r="D56" s="10">
        <v>5.021994115168952</v>
      </c>
      <c r="E56" s="10">
        <v>6.1716662015635331</v>
      </c>
      <c r="F56" s="10">
        <v>5.2926644338739726</v>
      </c>
      <c r="G56" s="10">
        <v>3.9452781767572858</v>
      </c>
    </row>
    <row r="57" spans="1:7" x14ac:dyDescent="0.55000000000000004">
      <c r="A57" s="17" t="s">
        <v>126</v>
      </c>
      <c r="B57" s="10">
        <v>7.3356985634240912</v>
      </c>
      <c r="C57" s="10">
        <v>5.7533174363976434</v>
      </c>
      <c r="D57" s="10">
        <v>5.5725933988200946</v>
      </c>
      <c r="E57" s="10">
        <v>6.7767070737383195</v>
      </c>
      <c r="F57" s="10">
        <v>6.2525757888909848</v>
      </c>
      <c r="G57" s="10">
        <v>5.4355872556491418</v>
      </c>
    </row>
    <row r="58" spans="1:7" x14ac:dyDescent="0.55000000000000004">
      <c r="A58" s="17" t="s">
        <v>127</v>
      </c>
      <c r="B58" s="10">
        <v>8.9259044768532601</v>
      </c>
      <c r="C58" s="10">
        <v>9.1528782044153498</v>
      </c>
      <c r="D58" s="10">
        <v>10.106996411345776</v>
      </c>
      <c r="E58" s="10">
        <v>9.621110017621211</v>
      </c>
      <c r="F58" s="10">
        <v>8.7904185266800834</v>
      </c>
      <c r="G58" s="10">
        <v>9.7362761253998134</v>
      </c>
    </row>
    <row r="59" spans="1:7" x14ac:dyDescent="0.55000000000000004">
      <c r="A59" s="17" t="s">
        <v>128</v>
      </c>
      <c r="B59" s="10">
        <v>6.1551258884614519</v>
      </c>
      <c r="C59" s="10">
        <v>3.1883338884999257</v>
      </c>
      <c r="D59" s="10">
        <v>5.073353913618333</v>
      </c>
      <c r="E59" s="10">
        <v>8.7656782170851351</v>
      </c>
      <c r="F59" s="10">
        <v>3.9379216731329971</v>
      </c>
      <c r="G59" s="10">
        <v>1.8564378802681474</v>
      </c>
    </row>
    <row r="60" spans="1:7" x14ac:dyDescent="0.55000000000000004">
      <c r="A60" s="17" t="s">
        <v>129</v>
      </c>
      <c r="B60" s="10">
        <v>10.493561993649264</v>
      </c>
      <c r="C60" s="10">
        <v>6.5920629589365483</v>
      </c>
      <c r="D60" s="10">
        <v>6.3392759698432766</v>
      </c>
      <c r="E60" s="10">
        <v>11.905001638934225</v>
      </c>
      <c r="F60" s="10">
        <v>14.192706922936505</v>
      </c>
      <c r="G60" s="10">
        <v>8.4767446124410579</v>
      </c>
    </row>
    <row r="61" spans="1:7" x14ac:dyDescent="0.55000000000000004">
      <c r="A61" s="12" t="s">
        <v>167</v>
      </c>
      <c r="B61" s="10">
        <v>4.4919577199596166</v>
      </c>
      <c r="C61" s="10">
        <v>4.7674132842137098</v>
      </c>
      <c r="D61" s="10">
        <v>5.0620276010970358</v>
      </c>
      <c r="E61" s="10">
        <v>5.0786277750749962</v>
      </c>
      <c r="F61" s="10">
        <v>5.4761949423271794</v>
      </c>
      <c r="G61" s="10">
        <v>5.1933997199892845</v>
      </c>
    </row>
    <row r="62" spans="1:7" x14ac:dyDescent="0.55000000000000004">
      <c r="A62" s="17" t="s">
        <v>122</v>
      </c>
      <c r="B62" s="10">
        <v>4.9000530430883726</v>
      </c>
      <c r="C62" s="10">
        <v>4.8383138902434144</v>
      </c>
      <c r="D62" s="10">
        <v>5.3842584143840808</v>
      </c>
      <c r="E62" s="10">
        <v>5.7657597188258851</v>
      </c>
      <c r="F62" s="10">
        <v>7.4406715040543574</v>
      </c>
      <c r="G62" s="10">
        <v>6.4793164181446992</v>
      </c>
    </row>
    <row r="63" spans="1:7" x14ac:dyDescent="0.55000000000000004">
      <c r="A63" s="17" t="s">
        <v>123</v>
      </c>
      <c r="B63" s="10">
        <v>2.9281248513965297</v>
      </c>
      <c r="C63" s="10">
        <v>3.3781906946167637</v>
      </c>
      <c r="D63" s="10">
        <v>3.821645734428202</v>
      </c>
      <c r="E63" s="10">
        <v>3.5036101068356134</v>
      </c>
      <c r="F63" s="10">
        <v>3.5868600055549265</v>
      </c>
      <c r="G63" s="10">
        <v>3.518458378216021</v>
      </c>
    </row>
    <row r="64" spans="1:7" x14ac:dyDescent="0.55000000000000004">
      <c r="A64" s="17" t="s">
        <v>124</v>
      </c>
      <c r="B64" s="10">
        <v>5.4888846125581772</v>
      </c>
      <c r="C64" s="10">
        <v>6.326981219302545</v>
      </c>
      <c r="D64" s="10">
        <v>6.824347299246444</v>
      </c>
      <c r="E64" s="10">
        <v>6.3958862930712099</v>
      </c>
      <c r="F64" s="10">
        <v>6.5868993471295747</v>
      </c>
      <c r="G64" s="10">
        <v>6.0809958036703566</v>
      </c>
    </row>
    <row r="65" spans="1:7" x14ac:dyDescent="0.55000000000000004">
      <c r="A65" s="17" t="s">
        <v>125</v>
      </c>
      <c r="B65" s="10">
        <v>4.287061822130628</v>
      </c>
      <c r="C65" s="10">
        <v>4.4115581103051547</v>
      </c>
      <c r="D65" s="10">
        <v>4.1194115174872943</v>
      </c>
      <c r="E65" s="10">
        <v>4.4084308037484252</v>
      </c>
      <c r="F65" s="10">
        <v>3.8894757645260634</v>
      </c>
      <c r="G65" s="10">
        <v>3.7798708117248787</v>
      </c>
    </row>
    <row r="66" spans="1:7" x14ac:dyDescent="0.55000000000000004">
      <c r="A66" s="17" t="s">
        <v>126</v>
      </c>
      <c r="B66" s="10">
        <v>5.1184757050152516</v>
      </c>
      <c r="C66" s="10">
        <v>4.9304813224303201</v>
      </c>
      <c r="D66" s="10">
        <v>4.2255602866739537</v>
      </c>
      <c r="E66" s="10">
        <v>4.5288988884979355</v>
      </c>
      <c r="F66" s="10">
        <v>3.854050436288337</v>
      </c>
      <c r="G66" s="10">
        <v>4.5082489632574845</v>
      </c>
    </row>
    <row r="67" spans="1:7" x14ac:dyDescent="0.55000000000000004">
      <c r="A67" s="17" t="s">
        <v>127</v>
      </c>
      <c r="B67" s="10">
        <v>5.5639625339695389</v>
      </c>
      <c r="C67" s="10">
        <v>6.1179060323181895</v>
      </c>
      <c r="D67" s="10">
        <v>7.0211299777929073</v>
      </c>
      <c r="E67" s="10">
        <v>5.4076812601467168</v>
      </c>
      <c r="F67" s="10">
        <v>4.4278535574689712</v>
      </c>
      <c r="G67" s="10">
        <v>5.6118286409797813</v>
      </c>
    </row>
    <row r="68" spans="1:7" x14ac:dyDescent="0.55000000000000004">
      <c r="A68" s="17" t="s">
        <v>128</v>
      </c>
      <c r="B68" s="10">
        <v>4.3021588176003229</v>
      </c>
      <c r="C68" s="10">
        <v>4.7772490536388306</v>
      </c>
      <c r="D68" s="10">
        <v>3.525546101946941</v>
      </c>
      <c r="E68" s="10">
        <v>3.9096278901794892</v>
      </c>
      <c r="F68" s="10">
        <v>3.7165022895071482</v>
      </c>
      <c r="G68" s="10">
        <v>2.9021287027052538</v>
      </c>
    </row>
    <row r="69" spans="1:7" x14ac:dyDescent="0.55000000000000004">
      <c r="A69" s="17" t="s">
        <v>129</v>
      </c>
      <c r="B69" s="10">
        <v>6.9755231148825292</v>
      </c>
      <c r="C69" s="10">
        <v>7.3893037802271762</v>
      </c>
      <c r="D69" s="10">
        <v>6.3044693030839767</v>
      </c>
      <c r="E69" s="10">
        <v>7.2273350221293935</v>
      </c>
      <c r="F69" s="10">
        <v>4.7395330645642773</v>
      </c>
      <c r="G69" s="10">
        <v>4.79990968644214</v>
      </c>
    </row>
    <row r="70" spans="1:7" x14ac:dyDescent="0.55000000000000004">
      <c r="A70" s="12" t="s">
        <v>168</v>
      </c>
      <c r="B70" s="10">
        <v>5.197746626591341</v>
      </c>
      <c r="C70" s="10">
        <v>5.4925911626363906</v>
      </c>
      <c r="D70" s="10">
        <v>6.2153245139512965</v>
      </c>
      <c r="E70" s="10">
        <v>6.9950488128674504</v>
      </c>
      <c r="F70" s="10">
        <v>7.1268105041377394</v>
      </c>
      <c r="G70" s="10">
        <v>6.2493227558302742</v>
      </c>
    </row>
    <row r="71" spans="1:7" x14ac:dyDescent="0.55000000000000004">
      <c r="A71" s="17" t="s">
        <v>122</v>
      </c>
      <c r="B71" s="10">
        <v>6.0790186698043609</v>
      </c>
      <c r="C71" s="10">
        <v>6.5577161242445312</v>
      </c>
      <c r="D71" s="10">
        <v>8.6336538881082223</v>
      </c>
      <c r="E71" s="10">
        <v>9.4286874191228307</v>
      </c>
      <c r="F71" s="10">
        <v>10.923273290894629</v>
      </c>
      <c r="G71" s="10">
        <v>8.2023336324649652</v>
      </c>
    </row>
    <row r="72" spans="1:7" x14ac:dyDescent="0.55000000000000004">
      <c r="A72" s="17" t="s">
        <v>123</v>
      </c>
      <c r="B72" s="10">
        <v>2.2925793206790765</v>
      </c>
      <c r="C72" s="10">
        <v>2.679339132436735</v>
      </c>
      <c r="D72" s="10">
        <v>2.6905825986647969</v>
      </c>
      <c r="E72" s="10">
        <v>2.7979587774328945</v>
      </c>
      <c r="F72" s="10">
        <v>3.0000186835328786</v>
      </c>
      <c r="G72" s="10">
        <v>2.7224084123059455</v>
      </c>
    </row>
    <row r="73" spans="1:7" x14ac:dyDescent="0.55000000000000004">
      <c r="A73" s="17" t="s">
        <v>124</v>
      </c>
      <c r="B73" s="10">
        <v>7.4300926624665165</v>
      </c>
      <c r="C73" s="10">
        <v>7.2507139480643001</v>
      </c>
      <c r="D73" s="10">
        <v>7.2793035235812305</v>
      </c>
      <c r="E73" s="10">
        <v>9.2195463072565644</v>
      </c>
      <c r="F73" s="10">
        <v>7.6769370276088722</v>
      </c>
      <c r="G73" s="10">
        <v>8.3325206290055167</v>
      </c>
    </row>
    <row r="74" spans="1:7" x14ac:dyDescent="0.55000000000000004">
      <c r="A74" s="17" t="s">
        <v>125</v>
      </c>
      <c r="B74" s="10">
        <v>4.6131530554292759</v>
      </c>
      <c r="C74" s="10">
        <v>4.5762238537681537</v>
      </c>
      <c r="D74" s="10">
        <v>4.1330844344898807</v>
      </c>
      <c r="E74" s="10">
        <v>4.1706525886706993</v>
      </c>
      <c r="F74" s="10">
        <v>5.2742342978120353</v>
      </c>
      <c r="G74" s="10">
        <v>4.1251508038853482</v>
      </c>
    </row>
    <row r="75" spans="1:7" x14ac:dyDescent="0.55000000000000004">
      <c r="A75" s="17" t="s">
        <v>126</v>
      </c>
      <c r="B75" s="10">
        <v>4.84104107917591</v>
      </c>
      <c r="C75" s="10">
        <v>4.5596286110668203</v>
      </c>
      <c r="D75" s="10">
        <v>5.1496559519820755</v>
      </c>
      <c r="E75" s="10">
        <v>6.1388055529807568</v>
      </c>
      <c r="F75" s="10">
        <v>6.1973225295244365</v>
      </c>
      <c r="G75" s="10">
        <v>5.5353836776557239</v>
      </c>
    </row>
    <row r="76" spans="1:7" x14ac:dyDescent="0.55000000000000004">
      <c r="A76" s="17" t="s">
        <v>127</v>
      </c>
      <c r="B76" s="10">
        <v>7.3872908558310524</v>
      </c>
      <c r="C76" s="10">
        <v>7.4755076644771696</v>
      </c>
      <c r="D76" s="10">
        <v>6.2613010098904134</v>
      </c>
      <c r="E76" s="10">
        <v>5.1846054441678833</v>
      </c>
      <c r="F76" s="10">
        <v>5.0933299260279083</v>
      </c>
      <c r="G76" s="10">
        <v>6.7181989462146605</v>
      </c>
    </row>
    <row r="77" spans="1:7" x14ac:dyDescent="0.55000000000000004">
      <c r="A77" s="17" t="s">
        <v>128</v>
      </c>
      <c r="B77" s="10">
        <v>6.1260765752029993</v>
      </c>
      <c r="C77" s="10">
        <v>5.2414272102885873</v>
      </c>
      <c r="D77" s="10">
        <v>6.9639027137346297</v>
      </c>
      <c r="E77" s="10">
        <v>4.9290169039441762</v>
      </c>
      <c r="F77" s="10">
        <v>5.493419648979132</v>
      </c>
      <c r="G77" s="10">
        <v>3.4623374904330588</v>
      </c>
    </row>
    <row r="78" spans="1:7" x14ac:dyDescent="0.55000000000000004">
      <c r="A78" s="17" t="s">
        <v>129</v>
      </c>
      <c r="B78" s="10">
        <v>5.6790952615803674</v>
      </c>
      <c r="C78" s="10">
        <v>6.2628189746346719</v>
      </c>
      <c r="D78" s="10">
        <v>6.7448635141675117</v>
      </c>
      <c r="E78" s="10">
        <v>6.407572551623316</v>
      </c>
      <c r="F78" s="10">
        <v>5.5974960224707146</v>
      </c>
      <c r="G78" s="10">
        <v>5.7642256038221156</v>
      </c>
    </row>
    <row r="79" spans="1:7" x14ac:dyDescent="0.55000000000000004">
      <c r="A79" s="12" t="s">
        <v>169</v>
      </c>
      <c r="B79" s="10">
        <v>7.9707404100143284</v>
      </c>
      <c r="C79" s="10">
        <v>8.3649701402372951</v>
      </c>
      <c r="D79" s="10">
        <v>8.9855452507699933</v>
      </c>
      <c r="E79" s="10">
        <v>8.8777234849955615</v>
      </c>
      <c r="F79" s="10">
        <v>9.6718729046190735</v>
      </c>
      <c r="G79" s="10">
        <v>9.2559990162815691</v>
      </c>
    </row>
    <row r="80" spans="1:7" x14ac:dyDescent="0.55000000000000004">
      <c r="A80" s="17" t="s">
        <v>122</v>
      </c>
      <c r="B80" s="10">
        <v>8.9223189699487317</v>
      </c>
      <c r="C80" s="10">
        <v>8.8134569116006833</v>
      </c>
      <c r="D80" s="10">
        <v>12.126104504773837</v>
      </c>
      <c r="E80" s="10">
        <v>11.857468277064184</v>
      </c>
      <c r="F80" s="10">
        <v>15.023950163931479</v>
      </c>
      <c r="G80" s="10">
        <v>13.232422361470228</v>
      </c>
    </row>
    <row r="81" spans="1:7" x14ac:dyDescent="0.55000000000000004">
      <c r="A81" s="17" t="s">
        <v>123</v>
      </c>
      <c r="B81" s="10">
        <v>6.9768246424782738</v>
      </c>
      <c r="C81" s="10">
        <v>7.0943156218273584</v>
      </c>
      <c r="D81" s="10">
        <v>6.2912018809158683</v>
      </c>
      <c r="E81" s="10">
        <v>5.9533533487574619</v>
      </c>
      <c r="F81" s="10">
        <v>6.4847977413539404</v>
      </c>
      <c r="G81" s="10">
        <v>6.3880914459155109</v>
      </c>
    </row>
    <row r="82" spans="1:7" x14ac:dyDescent="0.55000000000000004">
      <c r="A82" s="17" t="s">
        <v>124</v>
      </c>
      <c r="B82" s="10">
        <v>8.5386385979123158</v>
      </c>
      <c r="C82" s="10">
        <v>10.452771350629137</v>
      </c>
      <c r="D82" s="10">
        <v>9.4214001919327846</v>
      </c>
      <c r="E82" s="10">
        <v>9.1137351651779905</v>
      </c>
      <c r="F82" s="10">
        <v>9.2205647280886947</v>
      </c>
      <c r="G82" s="10">
        <v>10.153876302315483</v>
      </c>
    </row>
    <row r="83" spans="1:7" x14ac:dyDescent="0.55000000000000004">
      <c r="A83" s="17" t="s">
        <v>125</v>
      </c>
      <c r="B83" s="10">
        <v>6.4953178116258972</v>
      </c>
      <c r="C83" s="10">
        <v>7.6559829394804506</v>
      </c>
      <c r="D83" s="10">
        <v>9.6451588948269187</v>
      </c>
      <c r="E83" s="10">
        <v>8.4304443137142098</v>
      </c>
      <c r="F83" s="10">
        <v>9.1516118405650921</v>
      </c>
      <c r="G83" s="10">
        <v>8.9283217226811189</v>
      </c>
    </row>
    <row r="84" spans="1:7" x14ac:dyDescent="0.55000000000000004">
      <c r="A84" s="17" t="s">
        <v>126</v>
      </c>
      <c r="B84" s="10">
        <v>7.8228251053518738</v>
      </c>
      <c r="C84" s="10">
        <v>7.0527225234451922</v>
      </c>
      <c r="D84" s="10">
        <v>8.0441234320830048</v>
      </c>
      <c r="E84" s="10">
        <v>8.3206783359117455</v>
      </c>
      <c r="F84" s="10">
        <v>8.0000654680533554</v>
      </c>
      <c r="G84" s="10">
        <v>8.4862100762422372</v>
      </c>
    </row>
    <row r="85" spans="1:7" x14ac:dyDescent="0.55000000000000004">
      <c r="A85" s="17" t="s">
        <v>127</v>
      </c>
      <c r="B85" s="10">
        <v>9.5215173207919008</v>
      </c>
      <c r="C85" s="10">
        <v>10.727409695800031</v>
      </c>
      <c r="D85" s="10">
        <v>11.493188592646794</v>
      </c>
      <c r="E85" s="10">
        <v>9.5498302198699943</v>
      </c>
      <c r="F85" s="10">
        <v>12.285563268876421</v>
      </c>
      <c r="G85" s="10">
        <v>12.142245693789055</v>
      </c>
    </row>
    <row r="86" spans="1:7" x14ac:dyDescent="0.55000000000000004">
      <c r="A86" s="17" t="s">
        <v>128</v>
      </c>
      <c r="B86" s="10">
        <v>6.2813411927989939</v>
      </c>
      <c r="C86" s="10">
        <v>7.1317407379369087</v>
      </c>
      <c r="D86" s="10">
        <v>7.0691008060642178</v>
      </c>
      <c r="E86" s="10">
        <v>9.5483094847975263</v>
      </c>
      <c r="F86" s="10">
        <v>6.437957914029524</v>
      </c>
      <c r="G86" s="10">
        <v>5.9116056008473494</v>
      </c>
    </row>
    <row r="87" spans="1:7" x14ac:dyDescent="0.55000000000000004">
      <c r="A87" s="17" t="s">
        <v>129</v>
      </c>
      <c r="B87" s="10">
        <v>6.1142422226809172</v>
      </c>
      <c r="C87" s="10">
        <v>4.376088507925151</v>
      </c>
      <c r="D87" s="10">
        <v>7.9091219044871668</v>
      </c>
      <c r="E87" s="10">
        <v>4.1895804384372619</v>
      </c>
      <c r="F87" s="10">
        <v>5.7901827903070853</v>
      </c>
      <c r="G87" s="10">
        <v>4.3592194625760543</v>
      </c>
    </row>
    <row r="88" spans="1:7" x14ac:dyDescent="0.55000000000000004">
      <c r="A88" s="17" t="s">
        <v>130</v>
      </c>
      <c r="B88" s="10">
        <v>6.8821608538497392</v>
      </c>
      <c r="C88" s="10">
        <v>7.5158782599178409</v>
      </c>
      <c r="D88" s="10">
        <v>7.864819125121068</v>
      </c>
      <c r="E88" s="10">
        <v>9.1341861083562002</v>
      </c>
      <c r="F88" s="10">
        <v>8.2157400603583266</v>
      </c>
      <c r="G88" s="10">
        <v>6.8212118680228278</v>
      </c>
    </row>
    <row r="89" spans="1:7" x14ac:dyDescent="0.55000000000000004">
      <c r="A89" s="12" t="s">
        <v>170</v>
      </c>
      <c r="B89" s="10">
        <v>1.3006664125391278</v>
      </c>
      <c r="C89" s="10">
        <v>1.2980983667818213</v>
      </c>
      <c r="D89" s="10">
        <v>1.4395081123177467</v>
      </c>
      <c r="E89" s="10">
        <v>1.7959900481661955</v>
      </c>
      <c r="F89" s="10">
        <v>1.9931099703697566</v>
      </c>
      <c r="G89" s="10">
        <v>1.9399262525134915</v>
      </c>
    </row>
    <row r="90" spans="1:7" x14ac:dyDescent="0.55000000000000004">
      <c r="A90" s="17" t="s">
        <v>122</v>
      </c>
      <c r="B90" s="10">
        <v>1.5318367264292212</v>
      </c>
      <c r="C90" s="10">
        <v>1.872372213241478</v>
      </c>
      <c r="D90" s="10">
        <v>2.9785364698259977</v>
      </c>
      <c r="E90" s="10">
        <v>3.9047259000828043</v>
      </c>
      <c r="F90" s="10">
        <v>4.950425541988337</v>
      </c>
      <c r="G90" s="10">
        <v>3.6626406894504027</v>
      </c>
    </row>
    <row r="91" spans="1:7" x14ac:dyDescent="0.55000000000000004">
      <c r="A91" s="17" t="s">
        <v>123</v>
      </c>
      <c r="B91" s="10">
        <v>1.0397523150406938</v>
      </c>
      <c r="C91" s="10">
        <v>0.87783843601463862</v>
      </c>
      <c r="D91" s="10">
        <v>0.86740614316343001</v>
      </c>
      <c r="E91" s="10">
        <v>0.7934290038385966</v>
      </c>
      <c r="F91" s="10">
        <v>0.91725730721195942</v>
      </c>
      <c r="G91" s="10">
        <v>0.90196779376252945</v>
      </c>
    </row>
    <row r="92" spans="1:7" x14ac:dyDescent="0.55000000000000004">
      <c r="A92" s="17" t="s">
        <v>124</v>
      </c>
      <c r="B92" s="10">
        <v>2.2493568771461869</v>
      </c>
      <c r="C92" s="10">
        <v>1.8535912716226906</v>
      </c>
      <c r="D92" s="10">
        <v>1.3043928505982132</v>
      </c>
      <c r="E92" s="10">
        <v>2.2450320232659102</v>
      </c>
      <c r="F92" s="10">
        <v>2.2279431720755292</v>
      </c>
      <c r="G92" s="10">
        <v>2.9659181718405301</v>
      </c>
    </row>
    <row r="93" spans="1:7" x14ac:dyDescent="0.55000000000000004">
      <c r="A93" s="17" t="s">
        <v>125</v>
      </c>
      <c r="B93" s="10">
        <v>0.55464508267581614</v>
      </c>
      <c r="C93" s="10">
        <v>1.2926758835131151</v>
      </c>
      <c r="D93" s="10">
        <v>1.7082788230091659</v>
      </c>
      <c r="E93" s="10">
        <v>1.5187281217444186</v>
      </c>
      <c r="F93" s="10">
        <v>0.85450041510902597</v>
      </c>
      <c r="G93" s="10">
        <v>0</v>
      </c>
    </row>
    <row r="94" spans="1:7" x14ac:dyDescent="0.55000000000000004">
      <c r="A94" s="17" t="s">
        <v>126</v>
      </c>
      <c r="B94" s="10">
        <v>1.5239509891727374</v>
      </c>
      <c r="C94" s="10">
        <v>1.0323266574870824</v>
      </c>
      <c r="D94" s="10">
        <v>1.2274615010572278</v>
      </c>
      <c r="E94" s="10">
        <v>1.3901826959861041</v>
      </c>
      <c r="F94" s="10">
        <v>1.6573972133927712</v>
      </c>
      <c r="G94" s="10">
        <v>1.1329088530973719</v>
      </c>
    </row>
    <row r="95" spans="1:7" x14ac:dyDescent="0.55000000000000004">
      <c r="A95" s="17" t="s">
        <v>127</v>
      </c>
      <c r="B95" s="10">
        <v>1.8597889314223595</v>
      </c>
      <c r="C95" s="10">
        <v>3.4377826521842003</v>
      </c>
      <c r="D95" s="10">
        <v>0</v>
      </c>
      <c r="E95" s="10">
        <v>0</v>
      </c>
      <c r="F95" s="10">
        <v>0</v>
      </c>
      <c r="G95" s="10">
        <v>3.7996648389052594</v>
      </c>
    </row>
    <row r="96" spans="1:7" x14ac:dyDescent="0.55000000000000004">
      <c r="A96" s="17" t="s">
        <v>128</v>
      </c>
      <c r="B96" s="10">
        <v>0</v>
      </c>
      <c r="C96" s="10">
        <v>0</v>
      </c>
      <c r="D96" s="10">
        <v>0</v>
      </c>
      <c r="E96" s="10">
        <v>0</v>
      </c>
      <c r="F96" s="10">
        <v>0</v>
      </c>
      <c r="G96" s="10">
        <v>0</v>
      </c>
    </row>
    <row r="97" spans="1:7" x14ac:dyDescent="0.55000000000000004">
      <c r="A97" s="17" t="s">
        <v>129</v>
      </c>
      <c r="B97" s="10">
        <v>2.2079417992350918</v>
      </c>
      <c r="C97" s="10">
        <v>2.2510603452741238</v>
      </c>
      <c r="D97" s="10">
        <v>0</v>
      </c>
      <c r="E97" s="10">
        <v>2.8751477176947118</v>
      </c>
      <c r="F97" s="10">
        <v>0</v>
      </c>
      <c r="G97" s="10">
        <v>0</v>
      </c>
    </row>
    <row r="98" spans="1:7" x14ac:dyDescent="0.55000000000000004">
      <c r="A98" s="17" t="s">
        <v>130</v>
      </c>
      <c r="B98" s="10">
        <v>0.84019420819915058</v>
      </c>
      <c r="C98" s="10">
        <v>0.67091121112365038</v>
      </c>
      <c r="D98" s="10">
        <v>0.57651540229438047</v>
      </c>
      <c r="E98" s="10">
        <v>0.69038027283193826</v>
      </c>
      <c r="F98" s="10">
        <v>0.56036057809526729</v>
      </c>
      <c r="G98" s="10">
        <v>0.72948794833340425</v>
      </c>
    </row>
    <row r="99" spans="1:7" x14ac:dyDescent="0.55000000000000004">
      <c r="A99" s="12" t="s">
        <v>171</v>
      </c>
      <c r="B99" s="10">
        <v>0.88532642626713087</v>
      </c>
      <c r="C99" s="10">
        <v>0.88921620662372847</v>
      </c>
      <c r="D99" s="10">
        <v>0.87086552292609876</v>
      </c>
      <c r="E99" s="10">
        <v>0.71384681204066747</v>
      </c>
      <c r="F99" s="10">
        <v>0.58465857172658764</v>
      </c>
      <c r="G99" s="10">
        <v>0.61126336921841173</v>
      </c>
    </row>
    <row r="100" spans="1:7" x14ac:dyDescent="0.55000000000000004">
      <c r="A100" s="17" t="s">
        <v>122</v>
      </c>
      <c r="B100" s="10">
        <v>1.0109712469843104</v>
      </c>
      <c r="C100" s="10">
        <v>1.0064259764230439</v>
      </c>
      <c r="D100" s="10">
        <v>1.1432167352353153</v>
      </c>
      <c r="E100" s="10">
        <v>1.095996547076852</v>
      </c>
      <c r="F100" s="10">
        <v>0.76464840999148453</v>
      </c>
      <c r="G100" s="10">
        <v>1.0091751586650994</v>
      </c>
    </row>
    <row r="101" spans="1:7" x14ac:dyDescent="0.55000000000000004">
      <c r="A101" s="17" t="s">
        <v>123</v>
      </c>
      <c r="B101" s="10">
        <v>0.75950471825077559</v>
      </c>
      <c r="C101" s="10">
        <v>0.64653888460099695</v>
      </c>
      <c r="D101" s="10">
        <v>0.52449720826097246</v>
      </c>
      <c r="E101" s="10">
        <v>0.49410555417051122</v>
      </c>
      <c r="F101" s="10">
        <v>0.39494032303888849</v>
      </c>
      <c r="G101" s="10">
        <v>0.432808004865817</v>
      </c>
    </row>
    <row r="102" spans="1:7" x14ac:dyDescent="0.55000000000000004">
      <c r="A102" s="17" t="s">
        <v>124</v>
      </c>
      <c r="B102" s="10">
        <v>0.9422268842216398</v>
      </c>
      <c r="C102" s="10">
        <v>1.0492430408015903</v>
      </c>
      <c r="D102" s="10">
        <v>1.0512609923168017</v>
      </c>
      <c r="E102" s="10">
        <v>0.65454101929283148</v>
      </c>
      <c r="F102" s="10">
        <v>0.6065157578528646</v>
      </c>
      <c r="G102" s="10">
        <v>0.64183319286626617</v>
      </c>
    </row>
    <row r="103" spans="1:7" x14ac:dyDescent="0.55000000000000004">
      <c r="A103" s="17" t="s">
        <v>125</v>
      </c>
      <c r="B103" s="10">
        <v>0.69022129373911512</v>
      </c>
      <c r="C103" s="10">
        <v>0.82737571526196818</v>
      </c>
      <c r="D103" s="10">
        <v>1.4655114393959767</v>
      </c>
      <c r="E103" s="10">
        <v>1.2038176631692314</v>
      </c>
      <c r="F103" s="10">
        <v>0.70358808997566036</v>
      </c>
      <c r="G103" s="10">
        <v>0.29220002662019889</v>
      </c>
    </row>
    <row r="104" spans="1:7" x14ac:dyDescent="0.55000000000000004">
      <c r="A104" s="17" t="s">
        <v>126</v>
      </c>
      <c r="B104" s="10">
        <v>0.76757946066463845</v>
      </c>
      <c r="C104" s="10">
        <v>0.46768112088589325</v>
      </c>
      <c r="D104" s="10">
        <v>0.4932582691246184</v>
      </c>
      <c r="E104" s="10">
        <v>0.48796616994988584</v>
      </c>
      <c r="F104" s="10">
        <v>0.90119609071408591</v>
      </c>
      <c r="G104" s="10">
        <v>0.37081322395071209</v>
      </c>
    </row>
    <row r="105" spans="1:7" x14ac:dyDescent="0.55000000000000004">
      <c r="A105" s="17" t="s">
        <v>127</v>
      </c>
      <c r="B105" s="10">
        <v>2.4002406538367245</v>
      </c>
      <c r="C105" s="10">
        <v>1.9955719383915351</v>
      </c>
      <c r="D105" s="10">
        <v>1.4551770922462854</v>
      </c>
      <c r="E105" s="10">
        <v>0.99592930690275572</v>
      </c>
      <c r="F105" s="10">
        <v>1.2007242173634955</v>
      </c>
      <c r="G105" s="10">
        <v>0.69290363920338816</v>
      </c>
    </row>
    <row r="106" spans="1:7" x14ac:dyDescent="0.55000000000000004">
      <c r="A106" s="17" t="s">
        <v>128</v>
      </c>
      <c r="B106" s="10">
        <v>0</v>
      </c>
      <c r="C106" s="10">
        <v>0</v>
      </c>
      <c r="D106" s="10">
        <v>0</v>
      </c>
      <c r="E106" s="10">
        <v>0</v>
      </c>
      <c r="F106" s="10">
        <v>0</v>
      </c>
      <c r="G106" s="10">
        <v>0</v>
      </c>
    </row>
    <row r="107" spans="1:7" x14ac:dyDescent="0.55000000000000004">
      <c r="A107" s="17" t="s">
        <v>129</v>
      </c>
      <c r="B107" s="10">
        <v>1.8208346486519584</v>
      </c>
      <c r="C107" s="10">
        <v>0</v>
      </c>
      <c r="D107" s="10">
        <v>1.6450324089463493</v>
      </c>
      <c r="E107" s="10">
        <v>0.81963125857823627</v>
      </c>
      <c r="F107" s="10">
        <v>0</v>
      </c>
      <c r="G107" s="10">
        <v>1.2740380934990534</v>
      </c>
    </row>
    <row r="108" spans="1:7" x14ac:dyDescent="0.55000000000000004">
      <c r="A108" s="17" t="s">
        <v>130</v>
      </c>
      <c r="B108" s="10">
        <v>0.68029223129283622</v>
      </c>
      <c r="C108" s="10">
        <v>0.92553849111576147</v>
      </c>
      <c r="D108" s="10">
        <v>0.68731398230346719</v>
      </c>
      <c r="E108" s="10">
        <v>0.39927227806878146</v>
      </c>
      <c r="F108" s="10">
        <v>0.48720962566263587</v>
      </c>
      <c r="G108" s="10">
        <v>0.42257533463861929</v>
      </c>
    </row>
    <row r="109" spans="1:7" x14ac:dyDescent="0.55000000000000004">
      <c r="A109" s="12" t="s">
        <v>172</v>
      </c>
      <c r="B109" s="10">
        <v>2.849750752117024</v>
      </c>
      <c r="C109" s="10">
        <v>2.9273254398072384</v>
      </c>
      <c r="D109" s="10">
        <v>3.2195354176383364</v>
      </c>
      <c r="E109" s="10">
        <v>3.1769474834099696</v>
      </c>
      <c r="F109" s="10">
        <v>3.2956381110178175</v>
      </c>
      <c r="G109" s="10">
        <v>3.6257379464121136</v>
      </c>
    </row>
    <row r="110" spans="1:7" x14ac:dyDescent="0.55000000000000004">
      <c r="A110" s="17" t="s">
        <v>122</v>
      </c>
      <c r="B110" s="10">
        <v>2.953187201530215</v>
      </c>
      <c r="C110" s="10">
        <v>2.7562803019377529</v>
      </c>
      <c r="D110" s="10">
        <v>4.5082900119084286</v>
      </c>
      <c r="E110" s="10">
        <v>4.0767434587903564</v>
      </c>
      <c r="F110" s="10">
        <v>4.7846104048338018</v>
      </c>
      <c r="G110" s="10">
        <v>4.8256540804556911</v>
      </c>
    </row>
    <row r="111" spans="1:7" x14ac:dyDescent="0.55000000000000004">
      <c r="A111" s="17" t="s">
        <v>123</v>
      </c>
      <c r="B111" s="10">
        <v>2.2765586046249666</v>
      </c>
      <c r="C111" s="10">
        <v>2.3285483540195124</v>
      </c>
      <c r="D111" s="10">
        <v>2.1100726910473573</v>
      </c>
      <c r="E111" s="10">
        <v>2.0136438753571344</v>
      </c>
      <c r="F111" s="10">
        <v>1.8578909072200136</v>
      </c>
      <c r="G111" s="10">
        <v>2.0562955211822755</v>
      </c>
    </row>
    <row r="112" spans="1:7" x14ac:dyDescent="0.55000000000000004">
      <c r="A112" s="17" t="s">
        <v>124</v>
      </c>
      <c r="B112" s="10">
        <v>3.8974709811904504</v>
      </c>
      <c r="C112" s="10">
        <v>4.2732900924364055</v>
      </c>
      <c r="D112" s="10">
        <v>3.6637385459452085</v>
      </c>
      <c r="E112" s="10">
        <v>3.8108672178564853</v>
      </c>
      <c r="F112" s="10">
        <v>3.7145585409044592</v>
      </c>
      <c r="G112" s="10">
        <v>4.8349647121324271</v>
      </c>
    </row>
    <row r="113" spans="1:7" x14ac:dyDescent="0.55000000000000004">
      <c r="A113" s="17" t="s">
        <v>125</v>
      </c>
      <c r="B113" s="10">
        <v>1.9631280747929525</v>
      </c>
      <c r="C113" s="10">
        <v>2.4675979488537849</v>
      </c>
      <c r="D113" s="10">
        <v>2.674701936760794</v>
      </c>
      <c r="E113" s="10">
        <v>2.4754881946450387</v>
      </c>
      <c r="F113" s="10">
        <v>1.8553802398146755</v>
      </c>
      <c r="G113" s="10">
        <v>1.708962234690909</v>
      </c>
    </row>
    <row r="114" spans="1:7" x14ac:dyDescent="0.55000000000000004">
      <c r="A114" s="17" t="s">
        <v>126</v>
      </c>
      <c r="B114" s="10">
        <v>2.5478010739465784</v>
      </c>
      <c r="C114" s="10">
        <v>2.833934849857318</v>
      </c>
      <c r="D114" s="10">
        <v>2.024638641012444</v>
      </c>
      <c r="E114" s="10">
        <v>2.1763807758770906</v>
      </c>
      <c r="F114" s="10">
        <v>2.1134180800904834</v>
      </c>
      <c r="G114" s="10">
        <v>2.6335128165343344</v>
      </c>
    </row>
    <row r="115" spans="1:7" x14ac:dyDescent="0.55000000000000004">
      <c r="A115" s="17" t="s">
        <v>127</v>
      </c>
      <c r="B115" s="10">
        <v>1.5154097053373339</v>
      </c>
      <c r="C115" s="10">
        <v>2.2675639084736257</v>
      </c>
      <c r="D115" s="10">
        <v>3.1160766837228904</v>
      </c>
      <c r="E115" s="10">
        <v>2.3157736537753522</v>
      </c>
      <c r="F115" s="10">
        <v>2.7625550820227711</v>
      </c>
      <c r="G115" s="10">
        <v>4.2185410008054838</v>
      </c>
    </row>
    <row r="116" spans="1:7" x14ac:dyDescent="0.55000000000000004">
      <c r="A116" s="17" t="s">
        <v>128</v>
      </c>
      <c r="B116" s="10">
        <v>1.500001377475586</v>
      </c>
      <c r="C116" s="10">
        <v>1.6336018971266817</v>
      </c>
      <c r="D116" s="10">
        <v>2.1559128904837901</v>
      </c>
      <c r="E116" s="10">
        <v>0</v>
      </c>
      <c r="F116" s="10">
        <v>2.0004093314269662</v>
      </c>
      <c r="G116" s="10">
        <v>1.7663821168945817</v>
      </c>
    </row>
    <row r="117" spans="1:7" x14ac:dyDescent="0.55000000000000004">
      <c r="A117" s="17" t="s">
        <v>129</v>
      </c>
      <c r="B117" s="10">
        <v>4.0023331200603165</v>
      </c>
      <c r="C117" s="10">
        <v>4.2363789097106839</v>
      </c>
      <c r="D117" s="10">
        <v>3.2724953214361858</v>
      </c>
      <c r="E117" s="10">
        <v>2.993811374708347</v>
      </c>
      <c r="F117" s="10">
        <v>3.1776549864895682</v>
      </c>
      <c r="G117" s="10">
        <v>3.6590757134348526</v>
      </c>
    </row>
    <row r="118" spans="1:7" x14ac:dyDescent="0.55000000000000004">
      <c r="A118" s="17" t="s">
        <v>130</v>
      </c>
      <c r="B118" s="10">
        <v>0</v>
      </c>
      <c r="C118" s="10">
        <v>0</v>
      </c>
      <c r="D118" s="10">
        <v>0</v>
      </c>
      <c r="E118" s="10">
        <v>0</v>
      </c>
      <c r="F118" s="10">
        <v>0</v>
      </c>
      <c r="G118" s="10">
        <v>0</v>
      </c>
    </row>
    <row r="119" spans="1:7" x14ac:dyDescent="0.55000000000000004">
      <c r="A119" s="12" t="s">
        <v>173</v>
      </c>
      <c r="B119" s="10">
        <v>1.134176307510848</v>
      </c>
      <c r="C119" s="10">
        <v>1.1997094844533402</v>
      </c>
      <c r="D119" s="10">
        <v>1.2280783737407699</v>
      </c>
      <c r="E119" s="10">
        <v>1.1793406100351611</v>
      </c>
      <c r="F119" s="10">
        <v>1.0770114353634033</v>
      </c>
      <c r="G119" s="10">
        <v>1.1477162913269943</v>
      </c>
    </row>
    <row r="120" spans="1:7" x14ac:dyDescent="0.55000000000000004">
      <c r="A120" s="17" t="s">
        <v>122</v>
      </c>
      <c r="B120" s="10">
        <v>1.3520279957039241</v>
      </c>
      <c r="C120" s="10">
        <v>1.5405032541551835</v>
      </c>
      <c r="D120" s="10">
        <v>1.6198736791087753</v>
      </c>
      <c r="E120" s="10">
        <v>1.4414134382599175</v>
      </c>
      <c r="F120" s="10">
        <v>1.4108299858476916</v>
      </c>
      <c r="G120" s="10">
        <v>1.5705145007020167</v>
      </c>
    </row>
    <row r="121" spans="1:7" x14ac:dyDescent="0.55000000000000004">
      <c r="A121" s="17" t="s">
        <v>123</v>
      </c>
      <c r="B121" s="10">
        <v>0.75102796863123367</v>
      </c>
      <c r="C121" s="10">
        <v>0.6952152930102975</v>
      </c>
      <c r="D121" s="10">
        <v>0.7839144419942734</v>
      </c>
      <c r="E121" s="10">
        <v>0.69914192941314179</v>
      </c>
      <c r="F121" s="10">
        <v>0.69968005677559852</v>
      </c>
      <c r="G121" s="10">
        <v>0.74624006684542821</v>
      </c>
    </row>
    <row r="122" spans="1:7" x14ac:dyDescent="0.55000000000000004">
      <c r="A122" s="17" t="s">
        <v>124</v>
      </c>
      <c r="B122" s="10">
        <v>1.110261616420795</v>
      </c>
      <c r="C122" s="10">
        <v>1.0654817831982848</v>
      </c>
      <c r="D122" s="10">
        <v>1.1380700731559532</v>
      </c>
      <c r="E122" s="10">
        <v>1.342895378321697</v>
      </c>
      <c r="F122" s="10">
        <v>1.103260098259689</v>
      </c>
      <c r="G122" s="10">
        <v>1.1869098770644466</v>
      </c>
    </row>
    <row r="123" spans="1:7" x14ac:dyDescent="0.55000000000000004">
      <c r="A123" s="17" t="s">
        <v>125</v>
      </c>
      <c r="B123" s="10">
        <v>0.65913759035176278</v>
      </c>
      <c r="C123" s="10">
        <v>1.0961515392269063</v>
      </c>
      <c r="D123" s="10">
        <v>0.95198547113115217</v>
      </c>
      <c r="E123" s="10">
        <v>0.84826193718784515</v>
      </c>
      <c r="F123" s="10">
        <v>0.76554581176794079</v>
      </c>
      <c r="G123" s="10">
        <v>0.58043682687023423</v>
      </c>
    </row>
    <row r="124" spans="1:7" x14ac:dyDescent="0.55000000000000004">
      <c r="A124" s="17" t="s">
        <v>126</v>
      </c>
      <c r="B124" s="10">
        <v>1.4143776939475809</v>
      </c>
      <c r="C124" s="10">
        <v>1.3782502478805634</v>
      </c>
      <c r="D124" s="10">
        <v>1.1120121371270772</v>
      </c>
      <c r="E124" s="10">
        <v>1.2460318910922601</v>
      </c>
      <c r="F124" s="10">
        <v>1.1578328465379255</v>
      </c>
      <c r="G124" s="10">
        <v>0.96957661759894054</v>
      </c>
    </row>
    <row r="125" spans="1:7" x14ac:dyDescent="0.55000000000000004">
      <c r="A125" s="17" t="s">
        <v>127</v>
      </c>
      <c r="B125" s="10">
        <v>2.4150575986980858</v>
      </c>
      <c r="C125" s="10">
        <v>2.7072674449352676</v>
      </c>
      <c r="D125" s="10">
        <v>1.9457029604753662</v>
      </c>
      <c r="E125" s="10">
        <v>2.0985054291471261</v>
      </c>
      <c r="F125" s="10">
        <v>1.6246616648022123</v>
      </c>
      <c r="G125" s="10">
        <v>1.6939801229385021</v>
      </c>
    </row>
    <row r="126" spans="1:7" x14ac:dyDescent="0.55000000000000004">
      <c r="A126" s="17" t="s">
        <v>128</v>
      </c>
      <c r="B126" s="10">
        <v>2.6775639053651887</v>
      </c>
      <c r="C126" s="10">
        <v>1.8160122625693726</v>
      </c>
      <c r="D126" s="10">
        <v>3.0243850005239268</v>
      </c>
      <c r="E126" s="10">
        <v>2.2366984462490787</v>
      </c>
      <c r="F126" s="10">
        <v>1.6929497840772376</v>
      </c>
      <c r="G126" s="10">
        <v>0.7970407641044015</v>
      </c>
    </row>
    <row r="127" spans="1:7" x14ac:dyDescent="0.55000000000000004">
      <c r="A127" s="17" t="s">
        <v>129</v>
      </c>
      <c r="B127" s="10">
        <v>1.4503993129272912</v>
      </c>
      <c r="C127" s="10">
        <v>1.8392739781277023</v>
      </c>
      <c r="D127" s="10">
        <v>1.5634837911403368</v>
      </c>
      <c r="E127" s="10">
        <v>1.3034778415027011</v>
      </c>
      <c r="F127" s="10">
        <v>1.0626745097753718</v>
      </c>
      <c r="G127" s="10">
        <v>1.1234020162747869</v>
      </c>
    </row>
    <row r="128" spans="1:7" x14ac:dyDescent="0.55000000000000004">
      <c r="A128" s="17" t="s">
        <v>130</v>
      </c>
      <c r="B128" s="10">
        <v>0.99618755652977564</v>
      </c>
      <c r="C128" s="10">
        <v>0.5695328142821201</v>
      </c>
      <c r="D128" s="10">
        <v>0.77127934217799021</v>
      </c>
      <c r="E128" s="10">
        <v>1.0233742231589251</v>
      </c>
      <c r="F128" s="10">
        <v>0.30275194338942785</v>
      </c>
      <c r="G128" s="10">
        <v>0.88002273092305316</v>
      </c>
    </row>
    <row r="129" spans="1:7" x14ac:dyDescent="0.55000000000000004">
      <c r="A129" s="12" t="s">
        <v>174</v>
      </c>
      <c r="B129" s="10">
        <v>6.7484354051050648</v>
      </c>
      <c r="C129" s="10">
        <v>6.9024921262435361</v>
      </c>
      <c r="D129" s="10">
        <v>6.6339993873858836</v>
      </c>
      <c r="E129" s="10">
        <v>7.5352241805094602</v>
      </c>
      <c r="F129" s="10">
        <v>4.265025242215521</v>
      </c>
      <c r="G129" s="10">
        <v>5.1651349863169118</v>
      </c>
    </row>
    <row r="130" spans="1:7" x14ac:dyDescent="0.55000000000000004">
      <c r="A130" s="17" t="s">
        <v>122</v>
      </c>
      <c r="B130" s="10">
        <v>4.9564442420134318</v>
      </c>
      <c r="C130" s="10">
        <v>5.4444040526717279</v>
      </c>
      <c r="D130" s="10">
        <v>5.2708450613102462</v>
      </c>
      <c r="E130" s="10">
        <v>5.2248194696279793</v>
      </c>
      <c r="F130" s="10">
        <v>3.7495269312449779</v>
      </c>
      <c r="G130" s="10">
        <v>4.7478033892203477</v>
      </c>
    </row>
    <row r="131" spans="1:7" x14ac:dyDescent="0.55000000000000004">
      <c r="A131" s="17" t="s">
        <v>123</v>
      </c>
      <c r="B131" s="10">
        <v>3.7822506678285901</v>
      </c>
      <c r="C131" s="10">
        <v>3.84716613582227</v>
      </c>
      <c r="D131" s="10">
        <v>3.8925678019920653</v>
      </c>
      <c r="E131" s="10">
        <v>4.7417177878347001</v>
      </c>
      <c r="F131" s="10">
        <v>3.1776493897332161</v>
      </c>
      <c r="G131" s="10">
        <v>4.5895715569779911</v>
      </c>
    </row>
    <row r="132" spans="1:7" x14ac:dyDescent="0.55000000000000004">
      <c r="A132" s="17" t="s">
        <v>124</v>
      </c>
      <c r="B132" s="10">
        <v>15.436426055045578</v>
      </c>
      <c r="C132" s="10">
        <v>15.565136414842291</v>
      </c>
      <c r="D132" s="10">
        <v>14.891021406714371</v>
      </c>
      <c r="E132" s="10">
        <v>17.694957278699221</v>
      </c>
      <c r="F132" s="10">
        <v>9.1072526634151121</v>
      </c>
      <c r="G132" s="10">
        <v>10.594633304423052</v>
      </c>
    </row>
    <row r="133" spans="1:7" x14ac:dyDescent="0.55000000000000004">
      <c r="A133" s="17" t="s">
        <v>125</v>
      </c>
      <c r="B133" s="10">
        <v>4.3115956815437428</v>
      </c>
      <c r="C133" s="10">
        <v>4.403477095614643</v>
      </c>
      <c r="D133" s="10">
        <v>4.4949914804455471</v>
      </c>
      <c r="E133" s="10">
        <v>3.429320937234686</v>
      </c>
      <c r="F133" s="10">
        <v>2.4693021760332745</v>
      </c>
      <c r="G133" s="10">
        <v>2.1319424151380022</v>
      </c>
    </row>
    <row r="134" spans="1:7" x14ac:dyDescent="0.55000000000000004">
      <c r="A134" s="17" t="s">
        <v>126</v>
      </c>
      <c r="B134" s="10">
        <v>3.477756191830792</v>
      </c>
      <c r="C134" s="10">
        <v>3.5963718140324215</v>
      </c>
      <c r="D134" s="10">
        <v>4.1659274749900748</v>
      </c>
      <c r="E134" s="10">
        <v>4.5931241519073538</v>
      </c>
      <c r="F134" s="10">
        <v>1.8456294238042954</v>
      </c>
      <c r="G134" s="10">
        <v>1.7666101513233723</v>
      </c>
    </row>
    <row r="135" spans="1:7" x14ac:dyDescent="0.55000000000000004">
      <c r="A135" s="17" t="s">
        <v>127</v>
      </c>
      <c r="B135" s="10">
        <v>9.2137466567700326</v>
      </c>
      <c r="C135" s="10">
        <v>12.455754775769893</v>
      </c>
      <c r="D135" s="10">
        <v>8.8178708503641872</v>
      </c>
      <c r="E135" s="10">
        <v>8.6972735535278662</v>
      </c>
      <c r="F135" s="10">
        <v>8.1116587399971678</v>
      </c>
      <c r="G135" s="10">
        <v>9.2551086942352203</v>
      </c>
    </row>
    <row r="136" spans="1:7" x14ac:dyDescent="0.55000000000000004">
      <c r="A136" s="17" t="s">
        <v>128</v>
      </c>
      <c r="B136" s="10">
        <v>11.11897274725823</v>
      </c>
      <c r="C136" s="10">
        <v>8.2103146692168618</v>
      </c>
      <c r="D136" s="10">
        <v>8.0917354480343135</v>
      </c>
      <c r="E136" s="10">
        <v>6.7865798494590832</v>
      </c>
      <c r="F136" s="10">
        <v>3.5827436824196979</v>
      </c>
      <c r="G136" s="10">
        <v>2.5668590852955693</v>
      </c>
    </row>
    <row r="137" spans="1:7" x14ac:dyDescent="0.55000000000000004">
      <c r="A137" s="17" t="s">
        <v>129</v>
      </c>
      <c r="B137" s="10">
        <v>9.3907882356416206</v>
      </c>
      <c r="C137" s="10">
        <v>8.3760019290319701</v>
      </c>
      <c r="D137" s="10">
        <v>7.6563777204115855</v>
      </c>
      <c r="E137" s="10">
        <v>6.9386471267102978</v>
      </c>
      <c r="F137" s="10">
        <v>7.3515562968661916</v>
      </c>
      <c r="G137" s="10">
        <v>7.4207975701757238</v>
      </c>
    </row>
    <row r="138" spans="1:7" x14ac:dyDescent="0.55000000000000004">
      <c r="A138" s="12" t="s">
        <v>175</v>
      </c>
      <c r="B138" s="10">
        <v>6.5124993982631247</v>
      </c>
      <c r="C138" s="10">
        <v>6.3714689998720742</v>
      </c>
      <c r="D138" s="10">
        <v>7.017605925308442</v>
      </c>
      <c r="E138" s="10">
        <v>7.3389936093569554</v>
      </c>
      <c r="F138" s="10">
        <v>9.8740979098917663</v>
      </c>
      <c r="G138" s="10">
        <v>9.8604411299824424</v>
      </c>
    </row>
    <row r="139" spans="1:7" x14ac:dyDescent="0.55000000000000004">
      <c r="A139" s="17" t="s">
        <v>122</v>
      </c>
      <c r="B139" s="10">
        <v>10.531614359701695</v>
      </c>
      <c r="C139" s="10">
        <v>10.686743744511482</v>
      </c>
      <c r="D139" s="10">
        <v>11.293171270829845</v>
      </c>
      <c r="E139" s="10">
        <v>11.577990180794242</v>
      </c>
      <c r="F139" s="10">
        <v>20.248318879730398</v>
      </c>
      <c r="G139" s="10">
        <v>21.164583337874138</v>
      </c>
    </row>
    <row r="140" spans="1:7" x14ac:dyDescent="0.55000000000000004">
      <c r="A140" s="17" t="s">
        <v>123</v>
      </c>
      <c r="B140" s="10">
        <v>6.2365922921244419</v>
      </c>
      <c r="C140" s="10">
        <v>4.966651973239923</v>
      </c>
      <c r="D140" s="10">
        <v>5.9226471049370568</v>
      </c>
      <c r="E140" s="10">
        <v>5.9111448405043623</v>
      </c>
      <c r="F140" s="10">
        <v>7.3610973360656358</v>
      </c>
      <c r="G140" s="10">
        <v>8.1840690617584908</v>
      </c>
    </row>
    <row r="141" spans="1:7" x14ac:dyDescent="0.55000000000000004">
      <c r="A141" s="17" t="s">
        <v>124</v>
      </c>
      <c r="B141" s="10">
        <v>7.4612302707722353</v>
      </c>
      <c r="C141" s="10">
        <v>6.9578699245725231</v>
      </c>
      <c r="D141" s="10">
        <v>8.6000057629915858</v>
      </c>
      <c r="E141" s="10">
        <v>9.8796846057912511</v>
      </c>
      <c r="F141" s="10">
        <v>11.165104405229558</v>
      </c>
      <c r="G141" s="10">
        <v>10.18982318223536</v>
      </c>
    </row>
    <row r="142" spans="1:7" x14ac:dyDescent="0.55000000000000004">
      <c r="A142" s="17" t="s">
        <v>125</v>
      </c>
      <c r="B142" s="10">
        <v>7.0733542546344541</v>
      </c>
      <c r="C142" s="10">
        <v>7.8033470213458598</v>
      </c>
      <c r="D142" s="10">
        <v>8.9902481802426362</v>
      </c>
      <c r="E142" s="10">
        <v>8.6017884117207402</v>
      </c>
      <c r="F142" s="10">
        <v>8.3529359429695944</v>
      </c>
      <c r="G142" s="10">
        <v>6.9188903008795153</v>
      </c>
    </row>
    <row r="143" spans="1:7" x14ac:dyDescent="0.55000000000000004">
      <c r="A143" s="17" t="s">
        <v>126</v>
      </c>
      <c r="B143" s="10">
        <v>5.3886932334090236</v>
      </c>
      <c r="C143" s="10">
        <v>5.3346495373265661</v>
      </c>
      <c r="D143" s="10">
        <v>6.3365484217001882</v>
      </c>
      <c r="E143" s="10">
        <v>6.356393321746225</v>
      </c>
      <c r="F143" s="10">
        <v>5.7892881479826146</v>
      </c>
      <c r="G143" s="10">
        <v>8.1165165633371874</v>
      </c>
    </row>
    <row r="144" spans="1:7" x14ac:dyDescent="0.55000000000000004">
      <c r="A144" s="17" t="s">
        <v>127</v>
      </c>
      <c r="B144" s="10">
        <v>12.675136085978711</v>
      </c>
      <c r="C144" s="10">
        <v>13.283230161902129</v>
      </c>
      <c r="D144" s="10">
        <v>12.525273002272927</v>
      </c>
      <c r="E144" s="10">
        <v>14.242242054514008</v>
      </c>
      <c r="F144" s="10">
        <v>28.218093309326477</v>
      </c>
      <c r="G144" s="10">
        <v>23.902732915908572</v>
      </c>
    </row>
    <row r="145" spans="1:7" x14ac:dyDescent="0.55000000000000004">
      <c r="A145" s="17" t="s">
        <v>128</v>
      </c>
      <c r="B145" s="10">
        <v>6.371556482545758</v>
      </c>
      <c r="C145" s="10">
        <v>6.4811544592459223</v>
      </c>
      <c r="D145" s="10">
        <v>6.0454429218728079</v>
      </c>
      <c r="E145" s="10">
        <v>5.3775489995875247</v>
      </c>
      <c r="F145" s="10">
        <v>5.9306004210996326</v>
      </c>
      <c r="G145" s="10">
        <v>6.6062538137501869</v>
      </c>
    </row>
    <row r="146" spans="1:7" x14ac:dyDescent="0.55000000000000004">
      <c r="A146" s="17" t="s">
        <v>129</v>
      </c>
      <c r="B146" s="10">
        <v>7.845696462177262</v>
      </c>
      <c r="C146" s="10">
        <v>6.4033537169648929</v>
      </c>
      <c r="D146" s="10">
        <v>4.1247138385709095</v>
      </c>
      <c r="E146" s="10">
        <v>5.1967751816780696</v>
      </c>
      <c r="F146" s="10">
        <v>8.3991049576738206</v>
      </c>
      <c r="G146" s="10">
        <v>9.1145903247094946</v>
      </c>
    </row>
    <row r="147" spans="1:7" x14ac:dyDescent="0.55000000000000004">
      <c r="A147" s="17" t="s">
        <v>130</v>
      </c>
      <c r="B147" s="10">
        <v>1.6959027339307196</v>
      </c>
      <c r="C147" s="10">
        <v>1.519707998587168</v>
      </c>
      <c r="D147" s="10">
        <v>1.5283176667314451</v>
      </c>
      <c r="E147" s="10">
        <v>1.4165788673986692</v>
      </c>
      <c r="F147" s="10">
        <v>1.1216888014320727</v>
      </c>
      <c r="G147" s="10">
        <v>0.89501408570389607</v>
      </c>
    </row>
    <row r="148" spans="1:7" x14ac:dyDescent="0.55000000000000004">
      <c r="A148" s="12" t="s">
        <v>176</v>
      </c>
      <c r="B148" s="10">
        <v>4.2726236042518302</v>
      </c>
      <c r="C148" s="10">
        <v>4.6044518324392669</v>
      </c>
      <c r="D148" s="10">
        <v>4.3278287057973657</v>
      </c>
      <c r="E148" s="10">
        <v>4.8306280347112187</v>
      </c>
      <c r="F148" s="10">
        <v>5.014730408233862</v>
      </c>
      <c r="G148" s="10">
        <v>6.102674895402405</v>
      </c>
    </row>
    <row r="149" spans="1:7" x14ac:dyDescent="0.55000000000000004">
      <c r="A149" s="17" t="s">
        <v>122</v>
      </c>
      <c r="B149" s="10">
        <v>5.0427980465009927</v>
      </c>
      <c r="C149" s="10">
        <v>5.5807084746060571</v>
      </c>
      <c r="D149" s="10">
        <v>5.2569928390643685</v>
      </c>
      <c r="E149" s="10">
        <v>5.9047841482957342</v>
      </c>
      <c r="F149" s="10">
        <v>7.5136174805290956</v>
      </c>
      <c r="G149" s="10">
        <v>10.032916746381074</v>
      </c>
    </row>
    <row r="150" spans="1:7" x14ac:dyDescent="0.55000000000000004">
      <c r="A150" s="17" t="s">
        <v>123</v>
      </c>
      <c r="B150" s="10">
        <v>2.3929776820581456</v>
      </c>
      <c r="C150" s="10">
        <v>2.569296167851276</v>
      </c>
      <c r="D150" s="10">
        <v>2.2926886144180711</v>
      </c>
      <c r="E150" s="10">
        <v>2.0692066384537338</v>
      </c>
      <c r="F150" s="10">
        <v>2.3459252114389977</v>
      </c>
      <c r="G150" s="10">
        <v>2.9825957528409788</v>
      </c>
    </row>
    <row r="151" spans="1:7" x14ac:dyDescent="0.55000000000000004">
      <c r="A151" s="17" t="s">
        <v>124</v>
      </c>
      <c r="B151" s="10">
        <v>5.6056792805784612</v>
      </c>
      <c r="C151" s="10">
        <v>5.6923104993047886</v>
      </c>
      <c r="D151" s="10">
        <v>5.5493587657738992</v>
      </c>
      <c r="E151" s="10">
        <v>6.5053646837475165</v>
      </c>
      <c r="F151" s="10">
        <v>5.6257676589221148</v>
      </c>
      <c r="G151" s="10">
        <v>6.2440148935153124</v>
      </c>
    </row>
    <row r="152" spans="1:7" x14ac:dyDescent="0.55000000000000004">
      <c r="A152" s="17" t="s">
        <v>125</v>
      </c>
      <c r="B152" s="10">
        <v>3.9696195759375348</v>
      </c>
      <c r="C152" s="10">
        <v>3.6787606983456573</v>
      </c>
      <c r="D152" s="10">
        <v>3.6014878660870506</v>
      </c>
      <c r="E152" s="10">
        <v>3.554028917095688</v>
      </c>
      <c r="F152" s="10">
        <v>2.656820584028194</v>
      </c>
      <c r="G152" s="10">
        <v>2.9814418978366053</v>
      </c>
    </row>
    <row r="153" spans="1:7" x14ac:dyDescent="0.55000000000000004">
      <c r="A153" s="17" t="s">
        <v>126</v>
      </c>
      <c r="B153" s="10">
        <v>4.6201255544528825</v>
      </c>
      <c r="C153" s="10">
        <v>5.3132857809071279</v>
      </c>
      <c r="D153" s="10">
        <v>5.3805290678958899</v>
      </c>
      <c r="E153" s="10">
        <v>6.7358243958782795</v>
      </c>
      <c r="F153" s="10">
        <v>5.3668372018764279</v>
      </c>
      <c r="G153" s="10">
        <v>5.6426293210132084</v>
      </c>
    </row>
    <row r="154" spans="1:7" x14ac:dyDescent="0.55000000000000004">
      <c r="A154" s="17" t="s">
        <v>127</v>
      </c>
      <c r="B154" s="10">
        <v>5.8901560112205118</v>
      </c>
      <c r="C154" s="10">
        <v>6.8092436856815102</v>
      </c>
      <c r="D154" s="10">
        <v>5.3309425112570406</v>
      </c>
      <c r="E154" s="10">
        <v>6.4592690512826243</v>
      </c>
      <c r="F154" s="10">
        <v>5.3914582878486783</v>
      </c>
      <c r="G154" s="10">
        <v>5.4829069025182031</v>
      </c>
    </row>
    <row r="155" spans="1:7" x14ac:dyDescent="0.55000000000000004">
      <c r="A155" s="17" t="s">
        <v>128</v>
      </c>
      <c r="B155" s="10">
        <v>1.1175137232989945</v>
      </c>
      <c r="C155" s="10">
        <v>2.0466271525311392</v>
      </c>
      <c r="D155" s="10">
        <v>1.1280454071816255</v>
      </c>
      <c r="E155" s="10">
        <v>1.8926463376259137</v>
      </c>
      <c r="F155" s="10">
        <v>1.256986936004383</v>
      </c>
      <c r="G155" s="10">
        <v>0.62149845328710662</v>
      </c>
    </row>
    <row r="156" spans="1:7" x14ac:dyDescent="0.55000000000000004">
      <c r="A156" s="17" t="s">
        <v>129</v>
      </c>
      <c r="B156" s="10">
        <v>4.3042966595068979</v>
      </c>
      <c r="C156" s="10">
        <v>4.2702892247377688</v>
      </c>
      <c r="D156" s="10">
        <v>4.823137514754638</v>
      </c>
      <c r="E156" s="10">
        <v>6.7350028839312834</v>
      </c>
      <c r="F156" s="10">
        <v>4.5532199746222384</v>
      </c>
      <c r="G156" s="10">
        <v>5.1038298635831154</v>
      </c>
    </row>
    <row r="157" spans="1:7" x14ac:dyDescent="0.55000000000000004">
      <c r="A157" s="17" t="s">
        <v>130</v>
      </c>
      <c r="B157" s="10">
        <v>1.2558856425194664</v>
      </c>
      <c r="C157" s="10">
        <v>1.3292749145504792</v>
      </c>
      <c r="D157" s="10">
        <v>0.72745801030652557</v>
      </c>
      <c r="E157" s="10">
        <v>0.77389505018506521</v>
      </c>
      <c r="F157" s="10">
        <v>0.66235904186949468</v>
      </c>
      <c r="G157" s="10">
        <v>1.5139578958485882</v>
      </c>
    </row>
    <row r="158" spans="1:7" x14ac:dyDescent="0.55000000000000004">
      <c r="A158" s="12" t="s">
        <v>177</v>
      </c>
      <c r="B158" s="10">
        <v>7.4488714840986807</v>
      </c>
      <c r="C158" s="10">
        <v>8.2445920043335459</v>
      </c>
      <c r="D158" s="10">
        <v>8.5120359235388303</v>
      </c>
      <c r="E158" s="10">
        <v>10.08028399514383</v>
      </c>
      <c r="F158" s="10">
        <v>9.1147624510203897</v>
      </c>
      <c r="G158" s="10">
        <v>8.9012702079426411</v>
      </c>
    </row>
    <row r="159" spans="1:7" x14ac:dyDescent="0.55000000000000004">
      <c r="A159" s="17" t="s">
        <v>122</v>
      </c>
      <c r="B159" s="10">
        <v>8.3384169950146507</v>
      </c>
      <c r="C159" s="10">
        <v>9.3580521749852874</v>
      </c>
      <c r="D159" s="10">
        <v>9.6807551310565891</v>
      </c>
      <c r="E159" s="10">
        <v>12.422232686215738</v>
      </c>
      <c r="F159" s="10">
        <v>12.548632705406668</v>
      </c>
      <c r="G159" s="10">
        <v>12.883159811461402</v>
      </c>
    </row>
    <row r="160" spans="1:7" x14ac:dyDescent="0.55000000000000004">
      <c r="A160" s="17" t="s">
        <v>123</v>
      </c>
      <c r="B160" s="10">
        <v>4.8826194485961727</v>
      </c>
      <c r="C160" s="10">
        <v>5.0335237685433079</v>
      </c>
      <c r="D160" s="10">
        <v>4.9319774095048539</v>
      </c>
      <c r="E160" s="10">
        <v>6.5608753934248627</v>
      </c>
      <c r="F160" s="10">
        <v>5.6064207543450912</v>
      </c>
      <c r="G160" s="10">
        <v>5.4030485810967175</v>
      </c>
    </row>
    <row r="161" spans="1:7" x14ac:dyDescent="0.55000000000000004">
      <c r="A161" s="17" t="s">
        <v>124</v>
      </c>
      <c r="B161" s="10">
        <v>8.7417512188918032</v>
      </c>
      <c r="C161" s="10">
        <v>9.5058864256925482</v>
      </c>
      <c r="D161" s="10">
        <v>10.893265307321894</v>
      </c>
      <c r="E161" s="10">
        <v>12.184039218000017</v>
      </c>
      <c r="F161" s="10">
        <v>10.206238339484786</v>
      </c>
      <c r="G161" s="10">
        <v>9.5362594732973349</v>
      </c>
    </row>
    <row r="162" spans="1:7" x14ac:dyDescent="0.55000000000000004">
      <c r="A162" s="17" t="s">
        <v>125</v>
      </c>
      <c r="B162" s="10">
        <v>7.4936598358342454</v>
      </c>
      <c r="C162" s="10">
        <v>9.561382063073026</v>
      </c>
      <c r="D162" s="10">
        <v>9.0891743368696094</v>
      </c>
      <c r="E162" s="10">
        <v>10.394959420769313</v>
      </c>
      <c r="F162" s="10">
        <v>7.9713693509334842</v>
      </c>
      <c r="G162" s="10">
        <v>6.5013877257045003</v>
      </c>
    </row>
    <row r="163" spans="1:7" x14ac:dyDescent="0.55000000000000004">
      <c r="A163" s="17" t="s">
        <v>126</v>
      </c>
      <c r="B163" s="10">
        <v>7.2812467819042705</v>
      </c>
      <c r="C163" s="10">
        <v>7.9098829055760485</v>
      </c>
      <c r="D163" s="10">
        <v>8.1062051389118199</v>
      </c>
      <c r="E163" s="10">
        <v>8.0359396418605602</v>
      </c>
      <c r="F163" s="10">
        <v>7.4819962729583729</v>
      </c>
      <c r="G163" s="10">
        <v>7.1662284133294047</v>
      </c>
    </row>
    <row r="164" spans="1:7" x14ac:dyDescent="0.55000000000000004">
      <c r="A164" s="17" t="s">
        <v>127</v>
      </c>
      <c r="B164" s="10">
        <v>12.097117279931631</v>
      </c>
      <c r="C164" s="10">
        <v>14.245736438664947</v>
      </c>
      <c r="D164" s="10">
        <v>13.194443405721158</v>
      </c>
      <c r="E164" s="10">
        <v>14.058723389821465</v>
      </c>
      <c r="F164" s="10">
        <v>11.875339369154679</v>
      </c>
      <c r="G164" s="10">
        <v>12.124486357271214</v>
      </c>
    </row>
    <row r="165" spans="1:7" x14ac:dyDescent="0.55000000000000004">
      <c r="A165" s="17" t="s">
        <v>128</v>
      </c>
      <c r="B165" s="10">
        <v>2.9632736953480596</v>
      </c>
      <c r="C165" s="10">
        <v>4.2164296411579976</v>
      </c>
      <c r="D165" s="10">
        <v>4.5258034597839876</v>
      </c>
      <c r="E165" s="10">
        <v>4.5166335261545969</v>
      </c>
      <c r="F165" s="10">
        <v>4.1476749180566923</v>
      </c>
      <c r="G165" s="10">
        <v>3.2019550917653379</v>
      </c>
    </row>
    <row r="166" spans="1:7" x14ac:dyDescent="0.55000000000000004">
      <c r="A166" s="17" t="s">
        <v>129</v>
      </c>
      <c r="B166" s="10">
        <v>9.4140863249826339</v>
      </c>
      <c r="C166" s="10">
        <v>10.902527345677532</v>
      </c>
      <c r="D166" s="10">
        <v>8.4266921500593703</v>
      </c>
      <c r="E166" s="10">
        <v>9.029890487093116</v>
      </c>
      <c r="F166" s="10">
        <v>6.6218331268992721</v>
      </c>
      <c r="G166" s="10">
        <v>7.351612732137089</v>
      </c>
    </row>
    <row r="167" spans="1:7" x14ac:dyDescent="0.55000000000000004">
      <c r="A167" s="17" t="s">
        <v>130</v>
      </c>
      <c r="B167" s="10">
        <v>2.9292924831018956</v>
      </c>
      <c r="C167" s="10">
        <v>2.2187328251374305</v>
      </c>
      <c r="D167" s="10">
        <v>1.8953173584465008</v>
      </c>
      <c r="E167" s="10">
        <v>3.5992063106327681</v>
      </c>
      <c r="F167" s="10">
        <v>3.9332849384428319</v>
      </c>
      <c r="G167" s="10">
        <v>4.2003885479033203</v>
      </c>
    </row>
    <row r="168" spans="1:7" x14ac:dyDescent="0.55000000000000004">
      <c r="A168" s="12" t="s">
        <v>178</v>
      </c>
      <c r="B168" s="10">
        <v>6.6451610772139729</v>
      </c>
      <c r="C168" s="10">
        <v>7.2160943860326867</v>
      </c>
      <c r="D168" s="10">
        <v>7.8359293082030064</v>
      </c>
      <c r="E168" s="10">
        <v>7.5372599402594789</v>
      </c>
      <c r="F168" s="10">
        <v>9.7061299778108747</v>
      </c>
      <c r="G168" s="10">
        <v>8.557703365417126</v>
      </c>
    </row>
    <row r="169" spans="1:7" x14ac:dyDescent="0.55000000000000004">
      <c r="A169" s="17" t="s">
        <v>122</v>
      </c>
      <c r="B169" s="10">
        <v>7.4658833477164146</v>
      </c>
      <c r="C169" s="10">
        <v>8.9300975796730633</v>
      </c>
      <c r="D169" s="10">
        <v>9.8628875383397983</v>
      </c>
      <c r="E169" s="10">
        <v>8.9246816249028775</v>
      </c>
      <c r="F169" s="10">
        <v>13.820108488072693</v>
      </c>
      <c r="G169" s="10">
        <v>10.962443026453171</v>
      </c>
    </row>
    <row r="170" spans="1:7" x14ac:dyDescent="0.55000000000000004">
      <c r="A170" s="17" t="s">
        <v>123</v>
      </c>
      <c r="B170" s="10">
        <v>6.6837665288256192</v>
      </c>
      <c r="C170" s="10">
        <v>6.032457439373931</v>
      </c>
      <c r="D170" s="10">
        <v>6.8117792479157808</v>
      </c>
      <c r="E170" s="10">
        <v>6.2621076055033056</v>
      </c>
      <c r="F170" s="10">
        <v>8.7460364063391616</v>
      </c>
      <c r="G170" s="10">
        <v>7.9118339029836227</v>
      </c>
    </row>
    <row r="171" spans="1:7" x14ac:dyDescent="0.55000000000000004">
      <c r="A171" s="17" t="s">
        <v>124</v>
      </c>
      <c r="B171" s="10">
        <v>6.995979449642296</v>
      </c>
      <c r="C171" s="10">
        <v>6.8480883757398328</v>
      </c>
      <c r="D171" s="10">
        <v>6.631489639163699</v>
      </c>
      <c r="E171" s="10">
        <v>8.036651443263727</v>
      </c>
      <c r="F171" s="10">
        <v>9.4456729957570982</v>
      </c>
      <c r="G171" s="10">
        <v>9.3163901931869333</v>
      </c>
    </row>
    <row r="172" spans="1:7" x14ac:dyDescent="0.55000000000000004">
      <c r="A172" s="17" t="s">
        <v>125</v>
      </c>
      <c r="B172" s="10">
        <v>3.1892768046933373</v>
      </c>
      <c r="C172" s="10">
        <v>3.7136020888826913</v>
      </c>
      <c r="D172" s="10">
        <v>4.3676773780600682</v>
      </c>
      <c r="E172" s="10">
        <v>3.189527243282182</v>
      </c>
      <c r="F172" s="10">
        <v>4.6342570167736161</v>
      </c>
      <c r="G172" s="10">
        <v>3.7803090112943978</v>
      </c>
    </row>
    <row r="173" spans="1:7" x14ac:dyDescent="0.55000000000000004">
      <c r="A173" s="17" t="s">
        <v>126</v>
      </c>
      <c r="B173" s="10">
        <v>7.4899269038435747</v>
      </c>
      <c r="C173" s="10">
        <v>9.7247405754844074</v>
      </c>
      <c r="D173" s="10">
        <v>9.9827419121827461</v>
      </c>
      <c r="E173" s="10">
        <v>8.9918422847382615</v>
      </c>
      <c r="F173" s="10">
        <v>5.9761499861094265</v>
      </c>
      <c r="G173" s="10">
        <v>6.0128697688691908</v>
      </c>
    </row>
    <row r="174" spans="1:7" x14ac:dyDescent="0.55000000000000004">
      <c r="A174" s="17" t="s">
        <v>127</v>
      </c>
      <c r="B174" s="10">
        <v>5.6302825705758508</v>
      </c>
      <c r="C174" s="10">
        <v>8.5739467442832549</v>
      </c>
      <c r="D174" s="10">
        <v>10.100152292000974</v>
      </c>
      <c r="E174" s="10">
        <v>13.489327552269751</v>
      </c>
      <c r="F174" s="10">
        <v>14.330726998586796</v>
      </c>
      <c r="G174" s="10">
        <v>12.153223987050749</v>
      </c>
    </row>
    <row r="175" spans="1:7" x14ac:dyDescent="0.55000000000000004">
      <c r="A175" s="17" t="s">
        <v>128</v>
      </c>
      <c r="B175" s="10">
        <v>4.1573886512938873</v>
      </c>
      <c r="C175" s="10">
        <v>4.6090938618513322</v>
      </c>
      <c r="D175" s="10">
        <v>3.7492312806169443</v>
      </c>
      <c r="E175" s="10">
        <v>5.0518111831253742</v>
      </c>
      <c r="F175" s="10">
        <v>2.7278514819151569</v>
      </c>
      <c r="G175" s="10">
        <v>2.3221234137935194</v>
      </c>
    </row>
    <row r="176" spans="1:7" x14ac:dyDescent="0.55000000000000004">
      <c r="A176" s="17" t="s">
        <v>129</v>
      </c>
      <c r="B176" s="10">
        <v>2.9299492619497576</v>
      </c>
      <c r="C176" s="10">
        <v>6.9737124542260034</v>
      </c>
      <c r="D176" s="10">
        <v>6.7468771545950466</v>
      </c>
      <c r="E176" s="10">
        <v>3.1255565723353746</v>
      </c>
      <c r="F176" s="10">
        <v>3.4296538087223869</v>
      </c>
      <c r="G176" s="10">
        <v>4.3023783546181704</v>
      </c>
    </row>
    <row r="177" spans="1:7" x14ac:dyDescent="0.55000000000000004">
      <c r="A177" s="17" t="s">
        <v>130</v>
      </c>
      <c r="B177" s="10">
        <v>4.4485729876776112</v>
      </c>
      <c r="C177" s="10">
        <v>2.9397894227255446</v>
      </c>
      <c r="D177" s="10">
        <v>4.0137768668990566</v>
      </c>
      <c r="E177" s="10">
        <v>0</v>
      </c>
      <c r="F177" s="10">
        <v>0</v>
      </c>
      <c r="G177" s="10">
        <v>0</v>
      </c>
    </row>
    <row r="178" spans="1:7" x14ac:dyDescent="0.55000000000000004">
      <c r="A178" s="12" t="s">
        <v>179</v>
      </c>
      <c r="B178" s="10">
        <v>4.3280598614502175</v>
      </c>
      <c r="C178" s="10">
        <v>4.3123098522004506</v>
      </c>
      <c r="D178" s="10">
        <v>5.2071908693410975</v>
      </c>
      <c r="E178" s="10">
        <v>5.5321497039977032</v>
      </c>
      <c r="F178" s="10">
        <v>5.1732865340946761</v>
      </c>
      <c r="G178" s="10">
        <v>5.4391263634187847</v>
      </c>
    </row>
    <row r="179" spans="1:7" x14ac:dyDescent="0.55000000000000004">
      <c r="A179" s="17" t="s">
        <v>122</v>
      </c>
      <c r="B179" s="10">
        <v>5.1256718442239322</v>
      </c>
      <c r="C179" s="10">
        <v>4.42647072527435</v>
      </c>
      <c r="D179" s="10">
        <v>6.2684536993330466</v>
      </c>
      <c r="E179" s="10">
        <v>7.4253119079447973</v>
      </c>
      <c r="F179" s="10">
        <v>6.5993631598684548</v>
      </c>
      <c r="G179" s="10">
        <v>7.9263214998421363</v>
      </c>
    </row>
    <row r="180" spans="1:7" x14ac:dyDescent="0.55000000000000004">
      <c r="A180" s="17" t="s">
        <v>123</v>
      </c>
      <c r="B180" s="10">
        <v>2.6458304094767087</v>
      </c>
      <c r="C180" s="10">
        <v>2.7407467905412384</v>
      </c>
      <c r="D180" s="10">
        <v>3.517578160582997</v>
      </c>
      <c r="E180" s="10">
        <v>3.1282764631605837</v>
      </c>
      <c r="F180" s="10">
        <v>3.2433661634304065</v>
      </c>
      <c r="G180" s="10">
        <v>3.516369202689221</v>
      </c>
    </row>
    <row r="181" spans="1:7" x14ac:dyDescent="0.55000000000000004">
      <c r="A181" s="17" t="s">
        <v>124</v>
      </c>
      <c r="B181" s="10">
        <v>4.7628540118389484</v>
      </c>
      <c r="C181" s="10">
        <v>5.9099814721140262</v>
      </c>
      <c r="D181" s="10">
        <v>5.8962220453880327</v>
      </c>
      <c r="E181" s="10">
        <v>6.247886223710605</v>
      </c>
      <c r="F181" s="10">
        <v>5.8794428910594929</v>
      </c>
      <c r="G181" s="10">
        <v>5.8957133202658678</v>
      </c>
    </row>
    <row r="182" spans="1:7" x14ac:dyDescent="0.55000000000000004">
      <c r="A182" s="17" t="s">
        <v>125</v>
      </c>
      <c r="B182" s="10">
        <v>4.1871193852692201</v>
      </c>
      <c r="C182" s="10">
        <v>4.1854303302175841</v>
      </c>
      <c r="D182" s="10">
        <v>5.1015518221612153</v>
      </c>
      <c r="E182" s="10">
        <v>4.3208322219092734</v>
      </c>
      <c r="F182" s="10">
        <v>3.9542337448621794</v>
      </c>
      <c r="G182" s="10">
        <v>3.3477063135875453</v>
      </c>
    </row>
    <row r="183" spans="1:7" x14ac:dyDescent="0.55000000000000004">
      <c r="A183" s="17" t="s">
        <v>126</v>
      </c>
      <c r="B183" s="10">
        <v>4.8487706674205189</v>
      </c>
      <c r="C183" s="10">
        <v>4.9818730811511012</v>
      </c>
      <c r="D183" s="10">
        <v>4.2685948924328976</v>
      </c>
      <c r="E183" s="10">
        <v>4.9177710686437184</v>
      </c>
      <c r="F183" s="10">
        <v>4.4165272236375639</v>
      </c>
      <c r="G183" s="10">
        <v>3.8808155487394966</v>
      </c>
    </row>
    <row r="184" spans="1:7" x14ac:dyDescent="0.55000000000000004">
      <c r="A184" s="17" t="s">
        <v>127</v>
      </c>
      <c r="B184" s="10">
        <v>5.2780300509953877</v>
      </c>
      <c r="C184" s="10">
        <v>7.1032442434079943</v>
      </c>
      <c r="D184" s="10">
        <v>9.2352124620868867</v>
      </c>
      <c r="E184" s="10">
        <v>8.2141237187497804</v>
      </c>
      <c r="F184" s="10">
        <v>6.9921292198015239</v>
      </c>
      <c r="G184" s="10">
        <v>8.5545151309619119</v>
      </c>
    </row>
    <row r="185" spans="1:7" x14ac:dyDescent="0.55000000000000004">
      <c r="A185" s="17" t="s">
        <v>128</v>
      </c>
      <c r="B185" s="10">
        <v>4.3911599743085858</v>
      </c>
      <c r="C185" s="10">
        <v>3.4799756330566081</v>
      </c>
      <c r="D185" s="10">
        <v>3.0597660024581788</v>
      </c>
      <c r="E185" s="10">
        <v>2.8091069033151377</v>
      </c>
      <c r="F185" s="10">
        <v>3.857599600094439</v>
      </c>
      <c r="G185" s="10">
        <v>1.5235321960151951</v>
      </c>
    </row>
    <row r="186" spans="1:7" x14ac:dyDescent="0.55000000000000004">
      <c r="A186" s="17" t="s">
        <v>129</v>
      </c>
      <c r="B186" s="10">
        <v>5.6017893492764106</v>
      </c>
      <c r="C186" s="10">
        <v>3.1926726990696852</v>
      </c>
      <c r="D186" s="10">
        <v>4.6036827866709</v>
      </c>
      <c r="E186" s="10">
        <v>3.813903522710798</v>
      </c>
      <c r="F186" s="10">
        <v>4.758442927429007</v>
      </c>
      <c r="G186" s="10">
        <v>3.5434754005043065</v>
      </c>
    </row>
    <row r="187" spans="1:7" x14ac:dyDescent="0.55000000000000004">
      <c r="A187" s="12" t="s">
        <v>180</v>
      </c>
      <c r="B187" s="10">
        <v>5.5328837466061334</v>
      </c>
      <c r="C187" s="10">
        <v>5.772997777324381</v>
      </c>
      <c r="D187" s="10">
        <v>6.084938726673351</v>
      </c>
      <c r="E187" s="10">
        <v>6.5205281460152662</v>
      </c>
      <c r="F187" s="10">
        <v>6.6863585979912461</v>
      </c>
      <c r="G187" s="10">
        <v>6.5871350273328559</v>
      </c>
    </row>
  </sheetData>
  <hyperlinks>
    <hyperlink ref="A2" location="'Cover page'!A1" display="Return to Cover page" xr:uid="{BFFB1E25-F2D4-484F-BD66-245529B18D7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2C2F8-1FBE-4B3B-B09F-BA5386B2F49B}">
  <dimension ref="A1:M15"/>
  <sheetViews>
    <sheetView workbookViewId="0"/>
  </sheetViews>
  <sheetFormatPr defaultRowHeight="14.4" x14ac:dyDescent="0.55000000000000004"/>
  <cols>
    <col min="1" max="1" width="14.5234375" bestFit="1" customWidth="1"/>
    <col min="2" max="6" width="7.26171875" bestFit="1" customWidth="1"/>
  </cols>
  <sheetData>
    <row r="1" spans="1:13" ht="17.100000000000001" thickBot="1" x14ac:dyDescent="0.7">
      <c r="A1" s="15" t="str">
        <f>'Cover page'!$C$30</f>
        <v>Table 2.1. Number of workplace visits (proactive) by jurisdiction, 5-year to 2022-23 (Indicator 12a_a)</v>
      </c>
    </row>
    <row r="2" spans="1:13" ht="14.7" thickTop="1" x14ac:dyDescent="0.55000000000000004">
      <c r="A2" s="13" t="s">
        <v>114</v>
      </c>
    </row>
    <row r="3" spans="1:13" x14ac:dyDescent="0.55000000000000004">
      <c r="A3" s="11" t="s">
        <v>181</v>
      </c>
    </row>
    <row r="4" spans="1:13" x14ac:dyDescent="0.55000000000000004">
      <c r="B4" t="s">
        <v>117</v>
      </c>
      <c r="C4" t="s">
        <v>118</v>
      </c>
      <c r="D4" t="s">
        <v>119</v>
      </c>
      <c r="E4" t="s">
        <v>120</v>
      </c>
      <c r="F4" t="s">
        <v>0</v>
      </c>
    </row>
    <row r="5" spans="1:13" x14ac:dyDescent="0.55000000000000004">
      <c r="A5" s="12" t="s">
        <v>122</v>
      </c>
      <c r="B5" s="19">
        <v>19809</v>
      </c>
      <c r="C5" s="19">
        <v>22629</v>
      </c>
      <c r="D5" s="19">
        <v>27202</v>
      </c>
      <c r="E5" s="19">
        <v>37172</v>
      </c>
      <c r="F5" s="19">
        <v>22970</v>
      </c>
      <c r="I5" s="22"/>
      <c r="J5" s="22"/>
      <c r="K5" s="22"/>
      <c r="L5" s="22"/>
      <c r="M5" s="22"/>
    </row>
    <row r="6" spans="1:13" x14ac:dyDescent="0.55000000000000004">
      <c r="A6" s="12" t="s">
        <v>123</v>
      </c>
      <c r="B6" s="19">
        <v>25745</v>
      </c>
      <c r="C6" s="19">
        <v>23861</v>
      </c>
      <c r="D6" s="19">
        <v>17629</v>
      </c>
      <c r="E6" s="19">
        <v>16293</v>
      </c>
      <c r="F6" s="19">
        <v>19207</v>
      </c>
      <c r="I6" s="22"/>
      <c r="J6" s="22"/>
      <c r="K6" s="22"/>
      <c r="L6" s="22"/>
      <c r="M6" s="22"/>
    </row>
    <row r="7" spans="1:13" x14ac:dyDescent="0.55000000000000004">
      <c r="A7" s="12" t="s">
        <v>124</v>
      </c>
      <c r="B7" s="19">
        <v>20336</v>
      </c>
      <c r="C7" s="19">
        <v>24225</v>
      </c>
      <c r="D7" s="19">
        <v>19150</v>
      </c>
      <c r="E7" s="19">
        <v>13208</v>
      </c>
      <c r="F7" s="19">
        <v>11698</v>
      </c>
      <c r="I7" s="22"/>
      <c r="J7" s="22"/>
      <c r="K7" s="22"/>
      <c r="L7" s="22"/>
      <c r="M7" s="22"/>
    </row>
    <row r="8" spans="1:13" x14ac:dyDescent="0.55000000000000004">
      <c r="A8" s="12" t="s">
        <v>125</v>
      </c>
      <c r="B8" s="19">
        <v>3282</v>
      </c>
      <c r="C8" s="19">
        <v>2071</v>
      </c>
      <c r="D8" s="19">
        <v>2016</v>
      </c>
      <c r="E8" s="19">
        <v>1311</v>
      </c>
      <c r="F8" s="19">
        <v>1882</v>
      </c>
      <c r="I8" s="22"/>
      <c r="J8" s="22"/>
      <c r="K8" s="22"/>
      <c r="L8" s="22"/>
      <c r="M8" s="22"/>
    </row>
    <row r="9" spans="1:13" x14ac:dyDescent="0.55000000000000004">
      <c r="A9" s="12" t="s">
        <v>126</v>
      </c>
      <c r="B9" s="19">
        <v>4861</v>
      </c>
      <c r="C9" s="19">
        <v>4475</v>
      </c>
      <c r="D9" s="19">
        <v>6027</v>
      </c>
      <c r="E9" s="19">
        <v>4208</v>
      </c>
      <c r="F9" s="19">
        <v>2528</v>
      </c>
      <c r="I9" s="22"/>
      <c r="J9" s="22"/>
      <c r="K9" s="22"/>
      <c r="L9" s="22"/>
      <c r="M9" s="22"/>
    </row>
    <row r="10" spans="1:13" x14ac:dyDescent="0.55000000000000004">
      <c r="A10" s="12" t="s">
        <v>127</v>
      </c>
      <c r="B10" s="19">
        <v>1137</v>
      </c>
      <c r="C10" s="19">
        <v>2137</v>
      </c>
      <c r="D10" s="19">
        <v>3444</v>
      </c>
      <c r="E10" s="19">
        <v>4198</v>
      </c>
      <c r="F10" s="19">
        <v>2700</v>
      </c>
      <c r="I10" s="22"/>
      <c r="J10" s="22"/>
      <c r="K10" s="22"/>
      <c r="L10" s="22"/>
      <c r="M10" s="22"/>
    </row>
    <row r="11" spans="1:13" x14ac:dyDescent="0.55000000000000004">
      <c r="A11" s="12" t="s">
        <v>128</v>
      </c>
      <c r="B11" s="19">
        <v>486</v>
      </c>
      <c r="C11" s="19">
        <v>556</v>
      </c>
      <c r="D11" s="19">
        <v>848</v>
      </c>
      <c r="E11" s="19">
        <v>1908</v>
      </c>
      <c r="F11" s="19">
        <v>1667</v>
      </c>
      <c r="I11" s="22"/>
      <c r="J11" s="23"/>
      <c r="K11" s="23"/>
      <c r="L11" s="23"/>
      <c r="M11" s="23"/>
    </row>
    <row r="12" spans="1:13" x14ac:dyDescent="0.55000000000000004">
      <c r="A12" s="12" t="s">
        <v>129</v>
      </c>
      <c r="B12" s="19">
        <v>1207</v>
      </c>
      <c r="C12" s="19">
        <v>1480</v>
      </c>
      <c r="D12" s="19">
        <v>1531</v>
      </c>
      <c r="E12" s="19">
        <v>2477</v>
      </c>
      <c r="F12" s="19">
        <v>2765</v>
      </c>
      <c r="I12" s="22"/>
      <c r="J12" s="22"/>
      <c r="K12" s="22"/>
      <c r="L12" s="22"/>
      <c r="M12" s="22"/>
    </row>
    <row r="13" spans="1:13" x14ac:dyDescent="0.55000000000000004">
      <c r="A13" s="12" t="s">
        <v>130</v>
      </c>
      <c r="B13" s="19">
        <v>3326</v>
      </c>
      <c r="C13" s="19">
        <v>3053</v>
      </c>
      <c r="D13" s="19">
        <v>2696</v>
      </c>
      <c r="E13" s="19">
        <v>1943</v>
      </c>
      <c r="F13" s="19">
        <v>1171</v>
      </c>
      <c r="I13" s="22"/>
      <c r="J13" s="22"/>
      <c r="K13" s="22"/>
      <c r="L13" s="22"/>
      <c r="M13" s="22"/>
    </row>
    <row r="14" spans="1:13" x14ac:dyDescent="0.55000000000000004">
      <c r="A14" s="12" t="s">
        <v>141</v>
      </c>
      <c r="B14" s="19">
        <v>73</v>
      </c>
      <c r="C14" s="19">
        <v>102</v>
      </c>
      <c r="D14" s="19">
        <v>110</v>
      </c>
      <c r="E14" s="19">
        <v>82</v>
      </c>
      <c r="F14" s="19">
        <v>127</v>
      </c>
      <c r="I14" s="23"/>
      <c r="J14" s="23"/>
      <c r="K14" s="23"/>
      <c r="L14" s="23"/>
      <c r="M14" s="23"/>
    </row>
    <row r="15" spans="1:13" x14ac:dyDescent="0.55000000000000004">
      <c r="A15" s="12" t="s">
        <v>182</v>
      </c>
      <c r="B15" s="19">
        <v>80262</v>
      </c>
      <c r="C15" s="19">
        <v>84589</v>
      </c>
      <c r="D15" s="19">
        <v>80653</v>
      </c>
      <c r="E15" s="19">
        <v>82800</v>
      </c>
      <c r="F15" s="19">
        <v>66715</v>
      </c>
      <c r="I15" s="22"/>
      <c r="J15" s="22"/>
      <c r="K15" s="22"/>
      <c r="L15" s="22"/>
      <c r="M15" s="22"/>
    </row>
  </sheetData>
  <hyperlinks>
    <hyperlink ref="A2" location="'Cover page'!A1" display="Return to Cover page" xr:uid="{C357A03A-2D17-4AE8-B7AA-402E31E585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14B67-A6B0-46DD-BEDF-A145063BA191}">
  <dimension ref="A1:L15"/>
  <sheetViews>
    <sheetView workbookViewId="0"/>
  </sheetViews>
  <sheetFormatPr defaultRowHeight="14.4" x14ac:dyDescent="0.55000000000000004"/>
  <cols>
    <col min="1" max="1" width="14.68359375" bestFit="1" customWidth="1"/>
    <col min="2" max="6" width="7.26171875" bestFit="1" customWidth="1"/>
    <col min="7" max="7" width="15" bestFit="1" customWidth="1"/>
    <col min="8" max="8" width="15.83984375" bestFit="1" customWidth="1"/>
    <col min="9" max="9" width="15" bestFit="1" customWidth="1"/>
    <col min="10" max="10" width="15.83984375" bestFit="1" customWidth="1"/>
    <col min="11" max="11" width="15" bestFit="1" customWidth="1"/>
  </cols>
  <sheetData>
    <row r="1" spans="1:12" ht="17.100000000000001" thickBot="1" x14ac:dyDescent="0.7">
      <c r="A1" s="15" t="str">
        <f>'Cover page'!$C$31</f>
        <v>Table 2.2. Number of workshops, presentations and seminars (proactive) by jurisdiction, 5-year to 2022-23 (Indicator 12a_b)</v>
      </c>
    </row>
    <row r="2" spans="1:12" ht="14.7" thickTop="1" x14ac:dyDescent="0.55000000000000004">
      <c r="A2" s="13" t="s">
        <v>114</v>
      </c>
    </row>
    <row r="3" spans="1:12" x14ac:dyDescent="0.55000000000000004">
      <c r="A3" s="11" t="s">
        <v>183</v>
      </c>
    </row>
    <row r="4" spans="1:12" x14ac:dyDescent="0.55000000000000004">
      <c r="B4" t="s">
        <v>117</v>
      </c>
      <c r="C4" t="s">
        <v>118</v>
      </c>
      <c r="D4" t="s">
        <v>119</v>
      </c>
      <c r="E4" t="s">
        <v>120</v>
      </c>
      <c r="F4" t="s">
        <v>0</v>
      </c>
    </row>
    <row r="5" spans="1:12" x14ac:dyDescent="0.55000000000000004">
      <c r="A5" s="12" t="s">
        <v>122</v>
      </c>
      <c r="B5" s="19">
        <v>1421</v>
      </c>
      <c r="C5" s="19">
        <v>837</v>
      </c>
      <c r="D5" s="19">
        <v>579</v>
      </c>
      <c r="E5" s="19">
        <v>874</v>
      </c>
      <c r="F5" s="19">
        <v>1049</v>
      </c>
      <c r="H5" s="24"/>
      <c r="I5" s="24"/>
      <c r="J5" s="25"/>
      <c r="K5" s="24"/>
      <c r="L5" s="24"/>
    </row>
    <row r="6" spans="1:12" x14ac:dyDescent="0.55000000000000004">
      <c r="A6" s="12" t="s">
        <v>123</v>
      </c>
      <c r="B6" s="19">
        <v>0</v>
      </c>
      <c r="C6" s="19">
        <v>0</v>
      </c>
      <c r="D6" s="19">
        <v>0</v>
      </c>
      <c r="E6" s="19">
        <v>0</v>
      </c>
      <c r="F6" s="19">
        <v>0</v>
      </c>
      <c r="H6" s="24"/>
      <c r="I6" s="24"/>
      <c r="J6" s="24"/>
      <c r="K6" s="24"/>
      <c r="L6" s="24"/>
    </row>
    <row r="7" spans="1:12" x14ac:dyDescent="0.55000000000000004">
      <c r="A7" s="12" t="s">
        <v>124</v>
      </c>
      <c r="B7" s="19">
        <v>2241</v>
      </c>
      <c r="C7" s="19">
        <v>2445</v>
      </c>
      <c r="D7" s="19">
        <v>1270</v>
      </c>
      <c r="E7" s="19">
        <v>992</v>
      </c>
      <c r="F7" s="19">
        <v>825</v>
      </c>
      <c r="H7" s="25"/>
      <c r="I7" s="25"/>
      <c r="J7" s="25"/>
      <c r="K7" s="25"/>
      <c r="L7" s="25"/>
    </row>
    <row r="8" spans="1:12" x14ac:dyDescent="0.55000000000000004">
      <c r="A8" s="12" t="s">
        <v>125</v>
      </c>
      <c r="B8" s="19">
        <v>269</v>
      </c>
      <c r="C8" s="19">
        <v>145</v>
      </c>
      <c r="D8" s="19">
        <v>119</v>
      </c>
      <c r="E8" s="19">
        <v>145</v>
      </c>
      <c r="F8" s="19">
        <v>184</v>
      </c>
      <c r="H8" s="24"/>
      <c r="I8" s="24"/>
      <c r="J8" s="24"/>
      <c r="K8" s="24"/>
      <c r="L8" s="24"/>
    </row>
    <row r="9" spans="1:12" x14ac:dyDescent="0.55000000000000004">
      <c r="A9" s="12" t="s">
        <v>126</v>
      </c>
      <c r="B9" s="19">
        <v>236</v>
      </c>
      <c r="C9" s="19">
        <v>206</v>
      </c>
      <c r="D9" s="19">
        <v>157</v>
      </c>
      <c r="E9" s="19">
        <v>143</v>
      </c>
      <c r="F9" s="19">
        <v>199</v>
      </c>
      <c r="H9" s="24"/>
      <c r="I9" s="24"/>
      <c r="J9" s="24"/>
      <c r="K9" s="24"/>
      <c r="L9" s="24"/>
    </row>
    <row r="10" spans="1:12" x14ac:dyDescent="0.55000000000000004">
      <c r="A10" s="12" t="s">
        <v>127</v>
      </c>
      <c r="B10" s="19">
        <v>125</v>
      </c>
      <c r="C10" s="19">
        <v>83</v>
      </c>
      <c r="D10" s="19">
        <v>55</v>
      </c>
      <c r="E10" s="19">
        <v>70</v>
      </c>
      <c r="F10" s="19">
        <v>81</v>
      </c>
      <c r="H10" s="25"/>
      <c r="I10" s="24"/>
      <c r="J10" s="24"/>
      <c r="K10" s="24"/>
      <c r="L10" s="24"/>
    </row>
    <row r="11" spans="1:12" x14ac:dyDescent="0.55000000000000004">
      <c r="A11" s="12" t="s">
        <v>128</v>
      </c>
      <c r="B11" s="19">
        <v>272</v>
      </c>
      <c r="C11" s="19">
        <v>351</v>
      </c>
      <c r="D11" s="19">
        <v>243</v>
      </c>
      <c r="E11" s="19">
        <v>100</v>
      </c>
      <c r="F11" s="19">
        <v>118</v>
      </c>
      <c r="H11" s="24"/>
      <c r="I11" s="24"/>
      <c r="J11" s="24"/>
      <c r="K11" s="24"/>
      <c r="L11" s="24"/>
    </row>
    <row r="12" spans="1:12" x14ac:dyDescent="0.55000000000000004">
      <c r="A12" s="12" t="s">
        <v>129</v>
      </c>
      <c r="B12" s="19">
        <v>261</v>
      </c>
      <c r="C12" s="19">
        <v>20</v>
      </c>
      <c r="D12" s="19">
        <v>9</v>
      </c>
      <c r="E12" s="19">
        <v>26</v>
      </c>
      <c r="F12" s="19">
        <v>51</v>
      </c>
      <c r="H12" s="24"/>
      <c r="I12" s="24"/>
      <c r="J12" s="24"/>
      <c r="K12" s="24"/>
      <c r="L12" s="24"/>
    </row>
    <row r="13" spans="1:12" x14ac:dyDescent="0.55000000000000004">
      <c r="A13" s="12" t="s">
        <v>130</v>
      </c>
      <c r="B13" s="19">
        <v>1471</v>
      </c>
      <c r="C13" s="19">
        <v>1119</v>
      </c>
      <c r="D13" s="19">
        <v>1238</v>
      </c>
      <c r="E13" s="19">
        <v>923</v>
      </c>
      <c r="F13" s="19">
        <v>671</v>
      </c>
      <c r="H13" s="25"/>
      <c r="I13" s="25"/>
      <c r="J13" s="25"/>
      <c r="K13" s="25"/>
      <c r="L13" s="25"/>
    </row>
    <row r="14" spans="1:12" x14ac:dyDescent="0.55000000000000004">
      <c r="A14" s="12" t="s">
        <v>141</v>
      </c>
      <c r="B14" s="19">
        <v>0</v>
      </c>
      <c r="C14" s="19">
        <v>0</v>
      </c>
      <c r="D14" s="19">
        <v>0</v>
      </c>
      <c r="E14" s="19">
        <v>0</v>
      </c>
      <c r="F14" s="19">
        <v>0</v>
      </c>
      <c r="H14" s="24"/>
      <c r="I14" s="24"/>
      <c r="J14" s="24"/>
      <c r="K14" s="24"/>
      <c r="L14" s="24"/>
    </row>
    <row r="15" spans="1:12" x14ac:dyDescent="0.55000000000000004">
      <c r="A15" s="12" t="s">
        <v>182</v>
      </c>
      <c r="B15" s="19">
        <v>6296</v>
      </c>
      <c r="C15" s="19">
        <v>5206</v>
      </c>
      <c r="D15" s="19">
        <v>3670</v>
      </c>
      <c r="E15" s="19">
        <v>3273</v>
      </c>
      <c r="F15" s="19">
        <v>3178</v>
      </c>
      <c r="H15" s="25"/>
      <c r="I15" s="25"/>
      <c r="J15" s="25"/>
      <c r="K15" s="25"/>
      <c r="L15" s="25"/>
    </row>
  </sheetData>
  <hyperlinks>
    <hyperlink ref="A2" location="'Cover page'!A1" display="Return to Cover page" xr:uid="{A872E522-AEE1-4A1A-821A-672434E21BA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4A598-C08E-432D-AC0F-F1491B066DC5}">
  <dimension ref="A1:L15"/>
  <sheetViews>
    <sheetView workbookViewId="0"/>
  </sheetViews>
  <sheetFormatPr defaultRowHeight="14.4" x14ac:dyDescent="0.55000000000000004"/>
  <cols>
    <col min="1" max="1" width="14.5234375" bestFit="1" customWidth="1"/>
    <col min="2" max="6" width="7.26171875" bestFit="1" customWidth="1"/>
    <col min="7" max="7" width="14.83984375" bestFit="1" customWidth="1"/>
    <col min="8" max="8" width="15.83984375" bestFit="1" customWidth="1"/>
    <col min="9" max="9" width="14.83984375" bestFit="1" customWidth="1"/>
    <col min="10" max="10" width="15.83984375" bestFit="1" customWidth="1"/>
    <col min="11" max="11" width="14.83984375" bestFit="1" customWidth="1"/>
  </cols>
  <sheetData>
    <row r="1" spans="1:12" ht="17.100000000000001" thickBot="1" x14ac:dyDescent="0.7">
      <c r="A1" s="15" t="str">
        <f>'Cover page'!$C$32</f>
        <v>Table 2.3. Number of workplace visits (reactive) by jurisdiction, 5-year to 2022-23 (Indicator 12a_c)</v>
      </c>
    </row>
    <row r="2" spans="1:12" ht="14.7" thickTop="1" x14ac:dyDescent="0.55000000000000004">
      <c r="A2" s="13" t="s">
        <v>114</v>
      </c>
    </row>
    <row r="3" spans="1:12" x14ac:dyDescent="0.55000000000000004">
      <c r="A3" s="11" t="s">
        <v>184</v>
      </c>
    </row>
    <row r="4" spans="1:12" x14ac:dyDescent="0.55000000000000004">
      <c r="B4" t="s">
        <v>117</v>
      </c>
      <c r="C4" t="s">
        <v>118</v>
      </c>
      <c r="D4" t="s">
        <v>119</v>
      </c>
      <c r="E4" t="s">
        <v>120</v>
      </c>
      <c r="F4" t="s">
        <v>0</v>
      </c>
    </row>
    <row r="5" spans="1:12" x14ac:dyDescent="0.55000000000000004">
      <c r="A5" s="12" t="s">
        <v>122</v>
      </c>
      <c r="B5" s="19">
        <v>12669</v>
      </c>
      <c r="C5" s="19">
        <v>11821</v>
      </c>
      <c r="D5" s="19">
        <v>12300</v>
      </c>
      <c r="E5" s="19">
        <v>9674</v>
      </c>
      <c r="F5" s="19">
        <v>11963</v>
      </c>
      <c r="H5" s="22"/>
      <c r="I5" s="22"/>
      <c r="J5" s="22"/>
      <c r="K5" s="22"/>
      <c r="L5" s="22"/>
    </row>
    <row r="6" spans="1:12" x14ac:dyDescent="0.55000000000000004">
      <c r="A6" s="12" t="s">
        <v>123</v>
      </c>
      <c r="B6" s="19">
        <v>26026</v>
      </c>
      <c r="C6" s="19">
        <v>24019</v>
      </c>
      <c r="D6" s="19">
        <v>22062</v>
      </c>
      <c r="E6" s="19">
        <v>21918</v>
      </c>
      <c r="F6" s="19">
        <v>26209</v>
      </c>
      <c r="H6" s="22"/>
      <c r="I6" s="22"/>
      <c r="J6" s="22"/>
      <c r="K6" s="22"/>
      <c r="L6" s="22"/>
    </row>
    <row r="7" spans="1:12" x14ac:dyDescent="0.55000000000000004">
      <c r="A7" s="12" t="s">
        <v>124</v>
      </c>
      <c r="B7" s="19">
        <v>11523</v>
      </c>
      <c r="C7" s="19">
        <v>13375</v>
      </c>
      <c r="D7" s="19">
        <v>12833</v>
      </c>
      <c r="E7" s="19">
        <v>13008</v>
      </c>
      <c r="F7" s="19">
        <v>13424</v>
      </c>
      <c r="H7" s="22"/>
      <c r="I7" s="22"/>
      <c r="J7" s="22"/>
      <c r="K7" s="22"/>
      <c r="L7" s="22"/>
    </row>
    <row r="8" spans="1:12" x14ac:dyDescent="0.55000000000000004">
      <c r="A8" s="12" t="s">
        <v>125</v>
      </c>
      <c r="B8" s="19">
        <v>7465</v>
      </c>
      <c r="C8" s="19">
        <v>4445</v>
      </c>
      <c r="D8" s="19">
        <v>4618</v>
      </c>
      <c r="E8" s="19">
        <v>3463</v>
      </c>
      <c r="F8" s="19">
        <v>3240</v>
      </c>
      <c r="H8" s="22"/>
      <c r="I8" s="22"/>
      <c r="J8" s="22"/>
      <c r="K8" s="22"/>
      <c r="L8" s="22"/>
    </row>
    <row r="9" spans="1:12" x14ac:dyDescent="0.55000000000000004">
      <c r="A9" s="12" t="s">
        <v>126</v>
      </c>
      <c r="B9" s="19">
        <v>3184</v>
      </c>
      <c r="C9" s="19">
        <v>2556</v>
      </c>
      <c r="D9" s="19">
        <v>2687</v>
      </c>
      <c r="E9" s="19">
        <v>2981</v>
      </c>
      <c r="F9" s="19">
        <v>2873</v>
      </c>
      <c r="H9" s="22"/>
      <c r="I9" s="22"/>
      <c r="J9" s="22"/>
      <c r="K9" s="22"/>
      <c r="L9" s="22"/>
    </row>
    <row r="10" spans="1:12" x14ac:dyDescent="0.55000000000000004">
      <c r="A10" s="12" t="s">
        <v>127</v>
      </c>
      <c r="B10" s="19">
        <v>1109</v>
      </c>
      <c r="C10" s="19">
        <v>784</v>
      </c>
      <c r="D10" s="19">
        <v>795</v>
      </c>
      <c r="E10" s="19">
        <v>779</v>
      </c>
      <c r="F10" s="19">
        <v>667</v>
      </c>
      <c r="H10" s="22"/>
      <c r="I10" s="22"/>
      <c r="J10" s="22"/>
      <c r="K10" s="23"/>
      <c r="L10" s="23"/>
    </row>
    <row r="11" spans="1:12" x14ac:dyDescent="0.55000000000000004">
      <c r="A11" s="12" t="s">
        <v>128</v>
      </c>
      <c r="B11" s="19">
        <v>3343</v>
      </c>
      <c r="C11" s="19">
        <v>3072</v>
      </c>
      <c r="D11" s="19">
        <v>2466</v>
      </c>
      <c r="E11" s="19">
        <v>3034</v>
      </c>
      <c r="F11" s="19">
        <v>3086</v>
      </c>
      <c r="H11" s="22"/>
      <c r="I11" s="22"/>
      <c r="J11" s="22"/>
      <c r="K11" s="22"/>
      <c r="L11" s="22"/>
    </row>
    <row r="12" spans="1:12" x14ac:dyDescent="0.55000000000000004">
      <c r="A12" s="12" t="s">
        <v>129</v>
      </c>
      <c r="B12" s="19">
        <v>815</v>
      </c>
      <c r="C12" s="19">
        <v>724</v>
      </c>
      <c r="D12" s="19">
        <v>979</v>
      </c>
      <c r="E12" s="19">
        <v>858</v>
      </c>
      <c r="F12" s="19">
        <v>1932</v>
      </c>
      <c r="H12" s="22"/>
      <c r="I12" s="22"/>
      <c r="J12" s="23"/>
      <c r="K12" s="23"/>
      <c r="L12" s="23"/>
    </row>
    <row r="13" spans="1:12" x14ac:dyDescent="0.55000000000000004">
      <c r="A13" s="12" t="s">
        <v>130</v>
      </c>
      <c r="B13" s="19">
        <v>1602</v>
      </c>
      <c r="C13" s="19">
        <v>1480</v>
      </c>
      <c r="D13" s="19">
        <v>1632</v>
      </c>
      <c r="E13" s="19">
        <v>1430</v>
      </c>
      <c r="F13" s="19">
        <v>988</v>
      </c>
      <c r="H13" s="23"/>
      <c r="I13" s="22"/>
      <c r="J13" s="22"/>
      <c r="K13" s="22"/>
      <c r="L13" s="22"/>
    </row>
    <row r="14" spans="1:12" x14ac:dyDescent="0.55000000000000004">
      <c r="A14" s="12" t="s">
        <v>182</v>
      </c>
      <c r="B14" s="19">
        <v>67736</v>
      </c>
      <c r="C14" s="19">
        <v>62276</v>
      </c>
      <c r="D14" s="19">
        <v>60372</v>
      </c>
      <c r="E14" s="19">
        <v>57145</v>
      </c>
      <c r="F14" s="19">
        <v>64382</v>
      </c>
      <c r="H14" s="23"/>
      <c r="I14" s="23"/>
      <c r="J14" s="23"/>
      <c r="K14" s="23"/>
      <c r="L14" s="23"/>
    </row>
    <row r="15" spans="1:12" x14ac:dyDescent="0.55000000000000004">
      <c r="H15" s="22"/>
      <c r="I15" s="22"/>
      <c r="J15" s="22"/>
      <c r="K15" s="22"/>
      <c r="L15" s="22"/>
    </row>
  </sheetData>
  <hyperlinks>
    <hyperlink ref="A2" location="'Cover page'!A1" display="Return to Cover page" xr:uid="{F5E1BD07-5B28-4442-ADB7-B642AACFAE2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88EC1-AE5D-42EB-A94F-69810EAF2E49}">
  <dimension ref="A1:L15"/>
  <sheetViews>
    <sheetView workbookViewId="0"/>
  </sheetViews>
  <sheetFormatPr defaultRowHeight="14.4" x14ac:dyDescent="0.55000000000000004"/>
  <cols>
    <col min="1" max="1" width="13.734375" bestFit="1" customWidth="1"/>
    <col min="2" max="6" width="7.26171875" bestFit="1" customWidth="1"/>
    <col min="7" max="7" width="8.83984375" bestFit="1" customWidth="1"/>
    <col min="8" max="8" width="15.83984375" bestFit="1" customWidth="1"/>
    <col min="9" max="9" width="15.15625" bestFit="1" customWidth="1"/>
    <col min="10" max="10" width="15.83984375" bestFit="1" customWidth="1"/>
    <col min="11" max="11" width="15.15625" bestFit="1" customWidth="1"/>
  </cols>
  <sheetData>
    <row r="1" spans="1:12" ht="17.100000000000001" thickBot="1" x14ac:dyDescent="0.7">
      <c r="A1" s="15" t="str">
        <f>'Cover page'!$C$33</f>
        <v>Table 2.4. Other reactive interventions by jurisdiction, 5-year to 2022-23 (Indicator 12a_d)</v>
      </c>
    </row>
    <row r="2" spans="1:12" ht="14.7" thickTop="1" x14ac:dyDescent="0.55000000000000004">
      <c r="A2" s="13" t="s">
        <v>114</v>
      </c>
    </row>
    <row r="3" spans="1:12" x14ac:dyDescent="0.55000000000000004">
      <c r="A3" s="11" t="s">
        <v>185</v>
      </c>
    </row>
    <row r="4" spans="1:12" x14ac:dyDescent="0.55000000000000004">
      <c r="B4" t="s">
        <v>117</v>
      </c>
      <c r="C4" t="s">
        <v>118</v>
      </c>
      <c r="D4" t="s">
        <v>119</v>
      </c>
      <c r="E4" t="s">
        <v>120</v>
      </c>
      <c r="F4" t="s">
        <v>0</v>
      </c>
    </row>
    <row r="5" spans="1:12" x14ac:dyDescent="0.55000000000000004">
      <c r="A5" s="12" t="s">
        <v>122</v>
      </c>
      <c r="B5" s="19">
        <v>9302</v>
      </c>
      <c r="C5" s="19">
        <v>9636</v>
      </c>
      <c r="D5" s="19">
        <v>12451</v>
      </c>
      <c r="E5" s="19">
        <v>12167</v>
      </c>
      <c r="F5" s="19">
        <v>14831</v>
      </c>
      <c r="H5" s="25"/>
      <c r="I5" s="25"/>
      <c r="J5" s="25"/>
      <c r="K5" s="25"/>
      <c r="L5" s="25"/>
    </row>
    <row r="6" spans="1:12" x14ac:dyDescent="0.55000000000000004">
      <c r="A6" s="12" t="s">
        <v>123</v>
      </c>
      <c r="B6" s="19">
        <v>0</v>
      </c>
      <c r="C6" s="19">
        <v>0</v>
      </c>
      <c r="D6" s="19">
        <v>0</v>
      </c>
      <c r="E6" s="19">
        <v>0</v>
      </c>
      <c r="F6" s="19">
        <v>0</v>
      </c>
      <c r="H6" s="24"/>
      <c r="I6" s="24"/>
      <c r="J6" s="24"/>
      <c r="K6" s="24"/>
      <c r="L6" s="24"/>
    </row>
    <row r="7" spans="1:12" x14ac:dyDescent="0.55000000000000004">
      <c r="A7" s="12" t="s">
        <v>124</v>
      </c>
      <c r="B7" s="19">
        <v>50334</v>
      </c>
      <c r="C7" s="19">
        <v>54742</v>
      </c>
      <c r="D7" s="19">
        <v>65276</v>
      </c>
      <c r="E7" s="19">
        <v>73403</v>
      </c>
      <c r="F7" s="19">
        <v>76884</v>
      </c>
      <c r="H7" s="25"/>
      <c r="I7" s="25"/>
      <c r="J7" s="25"/>
      <c r="K7" s="25"/>
      <c r="L7" s="25"/>
    </row>
    <row r="8" spans="1:12" x14ac:dyDescent="0.55000000000000004">
      <c r="A8" s="12" t="s">
        <v>125</v>
      </c>
      <c r="B8" s="19">
        <v>4092</v>
      </c>
      <c r="C8" s="19">
        <v>5028</v>
      </c>
      <c r="D8" s="19">
        <v>4747</v>
      </c>
      <c r="E8" s="19">
        <v>5089</v>
      </c>
      <c r="F8" s="19">
        <v>5580</v>
      </c>
      <c r="H8" s="25"/>
      <c r="I8" s="25"/>
      <c r="J8" s="25"/>
      <c r="K8" s="25"/>
      <c r="L8" s="25"/>
    </row>
    <row r="9" spans="1:12" x14ac:dyDescent="0.55000000000000004">
      <c r="A9" s="12" t="s">
        <v>126</v>
      </c>
      <c r="B9" s="19">
        <v>13281</v>
      </c>
      <c r="C9" s="19">
        <v>16610</v>
      </c>
      <c r="D9" s="19">
        <v>20707</v>
      </c>
      <c r="E9" s="19">
        <v>21109</v>
      </c>
      <c r="F9" s="19">
        <v>27079</v>
      </c>
      <c r="H9" s="25"/>
      <c r="I9" s="25"/>
      <c r="J9" s="25"/>
      <c r="K9" s="25"/>
      <c r="L9" s="25"/>
    </row>
    <row r="10" spans="1:12" x14ac:dyDescent="0.55000000000000004">
      <c r="A10" s="12" t="s">
        <v>127</v>
      </c>
      <c r="B10" s="19">
        <v>0</v>
      </c>
      <c r="C10" s="19">
        <v>0</v>
      </c>
      <c r="D10" s="19">
        <v>0</v>
      </c>
      <c r="E10" s="19">
        <v>297</v>
      </c>
      <c r="F10" s="19">
        <v>1841</v>
      </c>
      <c r="H10" s="24"/>
      <c r="I10" s="24"/>
      <c r="J10" s="24"/>
      <c r="K10" s="24"/>
      <c r="L10" s="24"/>
    </row>
    <row r="11" spans="1:12" x14ac:dyDescent="0.55000000000000004">
      <c r="A11" s="12" t="s">
        <v>130</v>
      </c>
      <c r="B11" s="19">
        <v>2038</v>
      </c>
      <c r="C11" s="19">
        <v>2126</v>
      </c>
      <c r="D11" s="19">
        <v>2922</v>
      </c>
      <c r="E11" s="19">
        <v>2054</v>
      </c>
      <c r="F11" s="19">
        <v>14467</v>
      </c>
      <c r="H11" s="24"/>
      <c r="I11" s="24"/>
      <c r="J11" s="24"/>
      <c r="K11" s="24"/>
      <c r="L11" s="24"/>
    </row>
    <row r="12" spans="1:12" x14ac:dyDescent="0.55000000000000004">
      <c r="A12" s="12" t="s">
        <v>141</v>
      </c>
      <c r="B12" s="19">
        <v>0</v>
      </c>
      <c r="C12" s="19">
        <v>0</v>
      </c>
      <c r="D12" s="19">
        <v>0</v>
      </c>
      <c r="E12" s="19">
        <v>0</v>
      </c>
      <c r="F12" s="19">
        <v>0</v>
      </c>
      <c r="H12" s="24"/>
      <c r="I12" s="24"/>
      <c r="J12" s="24"/>
      <c r="K12" s="24"/>
      <c r="L12" s="24"/>
    </row>
    <row r="13" spans="1:12" x14ac:dyDescent="0.55000000000000004">
      <c r="A13" s="12" t="s">
        <v>182</v>
      </c>
      <c r="B13" s="19">
        <v>79047</v>
      </c>
      <c r="C13" s="19">
        <v>88142</v>
      </c>
      <c r="D13" s="19">
        <v>106103</v>
      </c>
      <c r="E13" s="19">
        <v>114119</v>
      </c>
      <c r="F13" s="19">
        <v>140682</v>
      </c>
      <c r="H13" s="25"/>
      <c r="I13" s="25"/>
      <c r="J13" s="25"/>
      <c r="K13" s="25"/>
      <c r="L13" s="25"/>
    </row>
    <row r="14" spans="1:12" x14ac:dyDescent="0.55000000000000004">
      <c r="H14" s="24"/>
      <c r="I14" s="24"/>
      <c r="J14" s="24"/>
      <c r="K14" s="24"/>
      <c r="L14" s="24"/>
    </row>
    <row r="15" spans="1:12" x14ac:dyDescent="0.55000000000000004">
      <c r="H15" s="25"/>
      <c r="I15" s="25"/>
      <c r="J15" s="25"/>
      <c r="K15" s="25"/>
      <c r="L15" s="25"/>
    </row>
  </sheetData>
  <hyperlinks>
    <hyperlink ref="A2" location="'Cover page'!A1" display="Return to Cover page" xr:uid="{372ED6FF-A5C9-4B6C-A5F7-1B3FA6D3A598}"/>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F8866-4CF5-4849-A036-EE532DE1E100}">
  <dimension ref="A1:F15"/>
  <sheetViews>
    <sheetView workbookViewId="0"/>
  </sheetViews>
  <sheetFormatPr defaultRowHeight="14.4" x14ac:dyDescent="0.55000000000000004"/>
  <cols>
    <col min="1" max="1" width="14.68359375" bestFit="1" customWidth="1"/>
    <col min="2" max="6" width="7.26171875" bestFit="1" customWidth="1"/>
    <col min="7" max="7" width="8.839843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page'!$C$34</f>
        <v>Table 2.5. Number of field active inspectors by jurisdiction, 5-year to 2022-23 (Indicator 12b_a)</v>
      </c>
    </row>
    <row r="2" spans="1:6" ht="14.7" thickTop="1" x14ac:dyDescent="0.55000000000000004">
      <c r="A2" s="13" t="s">
        <v>114</v>
      </c>
    </row>
    <row r="3" spans="1:6" x14ac:dyDescent="0.55000000000000004">
      <c r="A3" s="11" t="s">
        <v>186</v>
      </c>
    </row>
    <row r="4" spans="1:6" x14ac:dyDescent="0.55000000000000004">
      <c r="B4" t="s">
        <v>117</v>
      </c>
      <c r="C4" t="s">
        <v>118</v>
      </c>
      <c r="D4" t="s">
        <v>119</v>
      </c>
      <c r="E4" t="s">
        <v>120</v>
      </c>
      <c r="F4" t="s">
        <v>0</v>
      </c>
    </row>
    <row r="5" spans="1:6" x14ac:dyDescent="0.55000000000000004">
      <c r="A5" s="12" t="s">
        <v>122</v>
      </c>
      <c r="B5" s="19">
        <v>330</v>
      </c>
      <c r="C5" s="19">
        <v>330</v>
      </c>
      <c r="D5" s="19">
        <v>370</v>
      </c>
      <c r="E5" s="19">
        <v>370</v>
      </c>
      <c r="F5" s="19">
        <v>370</v>
      </c>
    </row>
    <row r="6" spans="1:6" x14ac:dyDescent="0.55000000000000004">
      <c r="A6" s="12" t="s">
        <v>123</v>
      </c>
      <c r="B6" s="19">
        <v>263.2</v>
      </c>
      <c r="C6" s="19">
        <v>266.75</v>
      </c>
      <c r="D6" s="19">
        <v>293.35000000000002</v>
      </c>
      <c r="E6" s="19">
        <v>311.5</v>
      </c>
      <c r="F6" s="19">
        <v>362</v>
      </c>
    </row>
    <row r="7" spans="1:6" x14ac:dyDescent="0.55000000000000004">
      <c r="A7" s="12" t="s">
        <v>124</v>
      </c>
      <c r="B7" s="19">
        <v>244</v>
      </c>
      <c r="C7" s="19">
        <v>249</v>
      </c>
      <c r="D7" s="19">
        <v>240</v>
      </c>
      <c r="E7" s="19">
        <v>245</v>
      </c>
      <c r="F7" s="19">
        <v>239</v>
      </c>
    </row>
    <row r="8" spans="1:6" x14ac:dyDescent="0.55000000000000004">
      <c r="A8" s="12" t="s">
        <v>125</v>
      </c>
      <c r="B8" s="19">
        <v>96</v>
      </c>
      <c r="C8" s="19">
        <v>94</v>
      </c>
      <c r="D8" s="19">
        <v>97</v>
      </c>
      <c r="E8" s="19">
        <v>97</v>
      </c>
      <c r="F8" s="19">
        <v>97</v>
      </c>
    </row>
    <row r="9" spans="1:6" x14ac:dyDescent="0.55000000000000004">
      <c r="A9" s="12" t="s">
        <v>126</v>
      </c>
      <c r="B9" s="19">
        <v>99</v>
      </c>
      <c r="C9" s="19">
        <v>122</v>
      </c>
      <c r="D9" s="19">
        <v>120</v>
      </c>
      <c r="E9" s="19">
        <v>132</v>
      </c>
      <c r="F9" s="19">
        <v>130</v>
      </c>
    </row>
    <row r="10" spans="1:6" x14ac:dyDescent="0.55000000000000004">
      <c r="A10" s="12" t="s">
        <v>127</v>
      </c>
      <c r="B10" s="19">
        <v>38.299999999999997</v>
      </c>
      <c r="C10" s="19">
        <v>43.5</v>
      </c>
      <c r="D10" s="19">
        <v>48.79</v>
      </c>
      <c r="E10" s="19">
        <v>49</v>
      </c>
      <c r="F10" s="19">
        <v>46</v>
      </c>
    </row>
    <row r="11" spans="1:6" x14ac:dyDescent="0.55000000000000004">
      <c r="A11" s="12" t="s">
        <v>128</v>
      </c>
      <c r="B11" s="19">
        <v>32</v>
      </c>
      <c r="C11" s="19">
        <v>32</v>
      </c>
      <c r="D11" s="19">
        <v>29</v>
      </c>
      <c r="E11" s="19">
        <v>31</v>
      </c>
      <c r="F11" s="19">
        <v>28</v>
      </c>
    </row>
    <row r="12" spans="1:6" x14ac:dyDescent="0.55000000000000004">
      <c r="A12" s="12" t="s">
        <v>129</v>
      </c>
      <c r="B12" s="19">
        <v>29</v>
      </c>
      <c r="C12" s="19">
        <v>29</v>
      </c>
      <c r="D12" s="19">
        <v>34</v>
      </c>
      <c r="E12" s="19">
        <v>40</v>
      </c>
      <c r="F12" s="19">
        <v>45</v>
      </c>
    </row>
    <row r="13" spans="1:6" x14ac:dyDescent="0.55000000000000004">
      <c r="A13" s="12" t="s">
        <v>130</v>
      </c>
      <c r="B13" s="19">
        <v>52</v>
      </c>
      <c r="C13" s="19">
        <v>52</v>
      </c>
      <c r="D13" s="19">
        <v>58.35</v>
      </c>
      <c r="E13" s="19">
        <v>64.3</v>
      </c>
      <c r="F13" s="19">
        <v>75.3</v>
      </c>
    </row>
    <row r="14" spans="1:6" x14ac:dyDescent="0.55000000000000004">
      <c r="A14" s="12" t="s">
        <v>141</v>
      </c>
      <c r="B14" s="19">
        <v>2</v>
      </c>
      <c r="C14" s="19">
        <v>2</v>
      </c>
      <c r="D14" s="19">
        <v>2</v>
      </c>
      <c r="E14" s="19">
        <v>2</v>
      </c>
      <c r="F14" s="19">
        <v>3</v>
      </c>
    </row>
    <row r="15" spans="1:6" x14ac:dyDescent="0.55000000000000004">
      <c r="A15" s="12" t="s">
        <v>182</v>
      </c>
      <c r="B15" s="19">
        <v>1168.5</v>
      </c>
      <c r="C15" s="19">
        <v>1215.25</v>
      </c>
      <c r="D15" s="19">
        <v>1301.49</v>
      </c>
      <c r="E15" s="19">
        <v>1336.8</v>
      </c>
      <c r="F15" s="19">
        <v>1401.3</v>
      </c>
    </row>
  </sheetData>
  <hyperlinks>
    <hyperlink ref="A2" location="'Cover page'!A1" display="Return to Cover page" xr:uid="{CB661991-1A2A-43B4-8E85-6BF7680E62C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E296-E889-4DC7-9557-1188428F3EB6}">
  <dimension ref="A1:F14"/>
  <sheetViews>
    <sheetView workbookViewId="0"/>
  </sheetViews>
  <sheetFormatPr defaultRowHeight="14.4" x14ac:dyDescent="0.55000000000000004"/>
  <cols>
    <col min="1" max="1" width="14.7890625" bestFit="1" customWidth="1"/>
    <col min="2" max="6" width="7.26171875" bestFit="1" customWidth="1"/>
    <col min="7" max="7" width="8.839843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page'!$C$35</f>
        <v>Table 2.6. Number of field active inspectors per 10,000 employees by jurisdiction, 5-year to 2022-23 (Indicator 12b_b)</v>
      </c>
    </row>
    <row r="2" spans="1:6" ht="14.7" thickTop="1" x14ac:dyDescent="0.55000000000000004">
      <c r="A2" s="13" t="s">
        <v>114</v>
      </c>
    </row>
    <row r="3" spans="1:6" x14ac:dyDescent="0.55000000000000004">
      <c r="A3" s="11" t="s">
        <v>187</v>
      </c>
    </row>
    <row r="4" spans="1:6" x14ac:dyDescent="0.55000000000000004">
      <c r="B4" t="s">
        <v>117</v>
      </c>
      <c r="C4" t="s">
        <v>118</v>
      </c>
      <c r="D4" t="s">
        <v>119</v>
      </c>
      <c r="E4" t="s">
        <v>120</v>
      </c>
      <c r="F4" t="s">
        <v>0</v>
      </c>
    </row>
    <row r="5" spans="1:6" x14ac:dyDescent="0.55000000000000004">
      <c r="A5" s="12" t="s">
        <v>122</v>
      </c>
      <c r="B5" s="18">
        <v>0.89040414713871396</v>
      </c>
      <c r="C5" s="18">
        <v>0.91767584826864401</v>
      </c>
      <c r="D5" s="18">
        <v>1.0193210024566499</v>
      </c>
      <c r="E5" s="18">
        <v>1.0592422609875001</v>
      </c>
      <c r="F5" s="18">
        <v>0.98119906037910198</v>
      </c>
    </row>
    <row r="6" spans="1:6" x14ac:dyDescent="0.55000000000000004">
      <c r="A6" s="12" t="s">
        <v>123</v>
      </c>
      <c r="B6" s="18">
        <v>0.85047053093386704</v>
      </c>
      <c r="C6" s="18">
        <v>0.84874961657793901</v>
      </c>
      <c r="D6" s="18">
        <v>0.94148051576493097</v>
      </c>
      <c r="E6" s="18">
        <v>0.98637969905558598</v>
      </c>
      <c r="F6" s="18">
        <v>1.0842426560942899</v>
      </c>
    </row>
    <row r="7" spans="1:6" x14ac:dyDescent="0.55000000000000004">
      <c r="A7" s="12" t="s">
        <v>124</v>
      </c>
      <c r="B7" s="18">
        <v>1.0907806530384401</v>
      </c>
      <c r="C7" s="18">
        <v>1.1026150524487499</v>
      </c>
      <c r="D7" s="18">
        <v>1.02702434544068</v>
      </c>
      <c r="E7" s="18">
        <v>1.02385700359561</v>
      </c>
      <c r="F7" s="18">
        <v>0.94892834315209296</v>
      </c>
    </row>
    <row r="8" spans="1:6" x14ac:dyDescent="0.55000000000000004">
      <c r="A8" s="12" t="s">
        <v>125</v>
      </c>
      <c r="B8" s="18">
        <v>1.2350449022139101</v>
      </c>
      <c r="C8" s="18">
        <v>1.23776914821635</v>
      </c>
      <c r="D8" s="18">
        <v>1.2400156758585901</v>
      </c>
      <c r="E8" s="18">
        <v>1.2321694821528599</v>
      </c>
      <c r="F8" s="18">
        <v>1.1918276909150201</v>
      </c>
    </row>
    <row r="9" spans="1:6" x14ac:dyDescent="0.55000000000000004">
      <c r="A9" s="12" t="s">
        <v>126</v>
      </c>
      <c r="B9" s="18">
        <v>0.85675347463318097</v>
      </c>
      <c r="C9" s="18">
        <v>1.05849318668891</v>
      </c>
      <c r="D9" s="18">
        <v>1.0153454712221801</v>
      </c>
      <c r="E9" s="18">
        <v>1.07799463404296</v>
      </c>
      <c r="F9" s="18">
        <v>1.03729300945678</v>
      </c>
    </row>
    <row r="10" spans="1:6" x14ac:dyDescent="0.55000000000000004">
      <c r="A10" s="12" t="s">
        <v>127</v>
      </c>
      <c r="B10" s="18">
        <v>1.7068385968437001</v>
      </c>
      <c r="C10" s="18">
        <v>1.8283660669317701</v>
      </c>
      <c r="D10" s="18">
        <v>2.0050233532147201</v>
      </c>
      <c r="E10" s="18">
        <v>2.0073491050105798</v>
      </c>
      <c r="F10" s="18">
        <v>1.83458825516985</v>
      </c>
    </row>
    <row r="11" spans="1:6" x14ac:dyDescent="0.55000000000000004">
      <c r="A11" s="12" t="s">
        <v>128</v>
      </c>
      <c r="B11" s="18">
        <v>2.4354415345254301</v>
      </c>
      <c r="C11" s="18">
        <v>2.4779216651064999</v>
      </c>
      <c r="D11" s="18">
        <v>2.2963922580698801</v>
      </c>
      <c r="E11" s="18">
        <v>2.4927315167525701</v>
      </c>
      <c r="F11" s="18">
        <v>2.1440187777871098</v>
      </c>
    </row>
    <row r="12" spans="1:6" x14ac:dyDescent="0.55000000000000004">
      <c r="A12" s="12" t="s">
        <v>129</v>
      </c>
      <c r="B12" s="18">
        <v>1.7230842200626699</v>
      </c>
      <c r="C12" s="18">
        <v>1.5775802574742701</v>
      </c>
      <c r="D12" s="18">
        <v>1.7775516742655799</v>
      </c>
      <c r="E12" s="18">
        <v>2.2732869727060101</v>
      </c>
      <c r="F12" s="18">
        <v>2.3102250035700398</v>
      </c>
    </row>
    <row r="13" spans="1:6" x14ac:dyDescent="0.55000000000000004">
      <c r="A13" s="12" t="s">
        <v>130</v>
      </c>
      <c r="B13" s="18">
        <v>1.2483132865616799</v>
      </c>
      <c r="C13" s="18">
        <v>1.2233319406798999</v>
      </c>
      <c r="D13" s="18">
        <v>1.3090877875454101</v>
      </c>
      <c r="E13" s="18">
        <v>1.2629285344013399</v>
      </c>
      <c r="F13" s="18">
        <v>1.3761377119593501</v>
      </c>
    </row>
    <row r="14" spans="1:6" x14ac:dyDescent="0.55000000000000004">
      <c r="A14" s="12" t="s">
        <v>182</v>
      </c>
      <c r="B14" s="18">
        <v>0.97931856361543101</v>
      </c>
      <c r="C14" s="18">
        <v>1.0208132145579101</v>
      </c>
      <c r="D14" s="18">
        <v>1.0781203068132501</v>
      </c>
      <c r="E14" s="18">
        <v>1.1022960955465999</v>
      </c>
      <c r="F14" s="18">
        <v>1.09082787445388</v>
      </c>
    </row>
  </sheetData>
  <hyperlinks>
    <hyperlink ref="A2" location="'Cover page'!A1" display="Return to Cover page" xr:uid="{DB0674ED-AC9F-4B58-AAF5-29DE69E1156F}"/>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DAC4D-1410-4014-B206-9469DAB604EC}">
  <dimension ref="A1:F15"/>
  <sheetViews>
    <sheetView workbookViewId="0">
      <selection activeCell="H2" sqref="H2"/>
    </sheetView>
  </sheetViews>
  <sheetFormatPr defaultRowHeight="14.4" x14ac:dyDescent="0.55000000000000004"/>
  <cols>
    <col min="1" max="1" width="14.68359375" bestFit="1" customWidth="1"/>
    <col min="2" max="6" width="7.26171875" bestFit="1" customWidth="1"/>
    <col min="7" max="7" width="8.839843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page'!$C$36</f>
        <v>Table 2.7. Number of other staff undertaking non-inspectorate activities by jurisdiction, 5-year to 2022-23 (Indicator 12b_c)</v>
      </c>
    </row>
    <row r="2" spans="1:6" ht="14.7" thickTop="1" x14ac:dyDescent="0.55000000000000004">
      <c r="A2" s="13" t="s">
        <v>114</v>
      </c>
    </row>
    <row r="3" spans="1:6" x14ac:dyDescent="0.55000000000000004">
      <c r="A3" s="11" t="s">
        <v>188</v>
      </c>
    </row>
    <row r="4" spans="1:6" x14ac:dyDescent="0.55000000000000004">
      <c r="B4" t="s">
        <v>117</v>
      </c>
      <c r="C4" t="s">
        <v>118</v>
      </c>
      <c r="D4" t="s">
        <v>119</v>
      </c>
      <c r="E4" t="s">
        <v>120</v>
      </c>
      <c r="F4" t="s">
        <v>0</v>
      </c>
    </row>
    <row r="5" spans="1:6" x14ac:dyDescent="0.55000000000000004">
      <c r="A5" s="12" t="s">
        <v>122</v>
      </c>
      <c r="B5" s="19">
        <v>0</v>
      </c>
      <c r="C5" s="19">
        <v>0</v>
      </c>
      <c r="D5" s="19">
        <v>0</v>
      </c>
      <c r="E5" s="19">
        <v>0</v>
      </c>
      <c r="F5" s="19">
        <v>0</v>
      </c>
    </row>
    <row r="6" spans="1:6" x14ac:dyDescent="0.55000000000000004">
      <c r="A6" s="12" t="s">
        <v>123</v>
      </c>
      <c r="B6" s="19">
        <v>0</v>
      </c>
      <c r="C6" s="19">
        <v>0</v>
      </c>
      <c r="D6" s="19">
        <v>0</v>
      </c>
      <c r="E6" s="19">
        <v>0</v>
      </c>
      <c r="F6" s="19">
        <v>0</v>
      </c>
    </row>
    <row r="7" spans="1:6" x14ac:dyDescent="0.55000000000000004">
      <c r="A7" s="12" t="s">
        <v>124</v>
      </c>
      <c r="B7" s="19">
        <v>82</v>
      </c>
      <c r="C7" s="19">
        <v>80</v>
      </c>
      <c r="D7" s="19">
        <v>83</v>
      </c>
      <c r="E7" s="19">
        <v>83</v>
      </c>
      <c r="F7" s="19">
        <v>90</v>
      </c>
    </row>
    <row r="8" spans="1:6" x14ac:dyDescent="0.55000000000000004">
      <c r="A8" s="12" t="s">
        <v>125</v>
      </c>
      <c r="B8" s="19">
        <v>11</v>
      </c>
      <c r="C8" s="19">
        <v>5</v>
      </c>
      <c r="D8" s="19">
        <v>4</v>
      </c>
      <c r="E8" s="19">
        <v>4</v>
      </c>
      <c r="F8" s="19">
        <v>4</v>
      </c>
    </row>
    <row r="9" spans="1:6" x14ac:dyDescent="0.55000000000000004">
      <c r="A9" s="12" t="s">
        <v>126</v>
      </c>
      <c r="B9" s="19">
        <v>4</v>
      </c>
      <c r="C9" s="19">
        <v>4</v>
      </c>
      <c r="D9" s="19">
        <v>3</v>
      </c>
      <c r="E9" s="19">
        <v>2</v>
      </c>
      <c r="F9" s="19">
        <v>2</v>
      </c>
    </row>
    <row r="10" spans="1:6" x14ac:dyDescent="0.55000000000000004">
      <c r="A10" s="12" t="s">
        <v>127</v>
      </c>
      <c r="B10" s="19">
        <v>8</v>
      </c>
      <c r="C10" s="19">
        <v>8</v>
      </c>
      <c r="D10" s="19">
        <v>6</v>
      </c>
      <c r="E10" s="19">
        <v>6</v>
      </c>
      <c r="F10" s="19">
        <v>7</v>
      </c>
    </row>
    <row r="11" spans="1:6" x14ac:dyDescent="0.55000000000000004">
      <c r="A11" s="12" t="s">
        <v>128</v>
      </c>
      <c r="B11" s="19">
        <v>2</v>
      </c>
      <c r="C11" s="19">
        <v>2</v>
      </c>
      <c r="D11" s="19">
        <v>2</v>
      </c>
      <c r="E11" s="19">
        <v>0</v>
      </c>
      <c r="F11" s="19">
        <v>0</v>
      </c>
    </row>
    <row r="12" spans="1:6" x14ac:dyDescent="0.55000000000000004">
      <c r="A12" s="12" t="s">
        <v>129</v>
      </c>
      <c r="B12" s="19">
        <v>7</v>
      </c>
      <c r="C12" s="19">
        <v>7</v>
      </c>
      <c r="D12" s="19">
        <v>4</v>
      </c>
      <c r="E12" s="19">
        <v>23</v>
      </c>
      <c r="F12" s="19">
        <v>27</v>
      </c>
    </row>
    <row r="13" spans="1:6" x14ac:dyDescent="0.55000000000000004">
      <c r="A13" s="12" t="s">
        <v>130</v>
      </c>
      <c r="B13" s="19">
        <v>22</v>
      </c>
      <c r="C13" s="19">
        <v>12</v>
      </c>
      <c r="D13" s="19">
        <v>14</v>
      </c>
      <c r="E13" s="19">
        <v>12</v>
      </c>
      <c r="F13" s="19">
        <v>14</v>
      </c>
    </row>
    <row r="14" spans="1:6" x14ac:dyDescent="0.55000000000000004">
      <c r="A14" s="12" t="s">
        <v>141</v>
      </c>
      <c r="B14" s="19">
        <v>0.7</v>
      </c>
      <c r="C14" s="19">
        <v>1</v>
      </c>
      <c r="D14" s="19">
        <v>0.7</v>
      </c>
      <c r="E14" s="19">
        <v>0.7</v>
      </c>
      <c r="F14" s="19">
        <v>1</v>
      </c>
    </row>
    <row r="15" spans="1:6" x14ac:dyDescent="0.55000000000000004">
      <c r="A15" s="12" t="s">
        <v>182</v>
      </c>
      <c r="B15" s="19">
        <v>136.69999999999999</v>
      </c>
      <c r="C15" s="19">
        <v>121</v>
      </c>
      <c r="D15" s="19">
        <v>113.7</v>
      </c>
      <c r="E15" s="19">
        <v>130.69999999999999</v>
      </c>
      <c r="F15" s="19">
        <v>138</v>
      </c>
    </row>
  </sheetData>
  <hyperlinks>
    <hyperlink ref="A2" location="'Cover page'!A1" display="Return to Cover page" xr:uid="{1A1E3B02-1C49-48C5-A22C-624894F3F3B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23A7-8727-4375-9BEA-16862043F8DB}">
  <dimension ref="A1:F12"/>
  <sheetViews>
    <sheetView workbookViewId="0">
      <selection activeCell="D8" sqref="D8"/>
    </sheetView>
  </sheetViews>
  <sheetFormatPr defaultRowHeight="14.4" x14ac:dyDescent="0.55000000000000004"/>
  <cols>
    <col min="1" max="1" width="14.5234375" bestFit="1" customWidth="1"/>
    <col min="2" max="6" width="7.26171875" bestFit="1" customWidth="1"/>
    <col min="7" max="7" width="8.839843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page'!$C$37</f>
        <v>Table 2.8. Number of infringement notices issued by jurisdiction, 5-year to 2022-23 (Indicator 12c_a)</v>
      </c>
    </row>
    <row r="2" spans="1:6" ht="14.7" thickTop="1" x14ac:dyDescent="0.55000000000000004">
      <c r="A2" s="13" t="s">
        <v>114</v>
      </c>
    </row>
    <row r="3" spans="1:6" x14ac:dyDescent="0.55000000000000004">
      <c r="A3" s="11" t="s">
        <v>189</v>
      </c>
    </row>
    <row r="4" spans="1:6" x14ac:dyDescent="0.55000000000000004">
      <c r="B4" t="s">
        <v>117</v>
      </c>
      <c r="C4" t="s">
        <v>118</v>
      </c>
      <c r="D4" t="s">
        <v>119</v>
      </c>
      <c r="E4" t="s">
        <v>120</v>
      </c>
      <c r="F4" t="s">
        <v>0</v>
      </c>
    </row>
    <row r="5" spans="1:6" x14ac:dyDescent="0.55000000000000004">
      <c r="A5" s="12" t="s">
        <v>122</v>
      </c>
      <c r="B5" s="19">
        <v>636</v>
      </c>
      <c r="C5" s="19">
        <v>561</v>
      </c>
      <c r="D5" s="19">
        <v>520</v>
      </c>
      <c r="E5" s="19">
        <v>538</v>
      </c>
      <c r="F5" s="19">
        <v>885</v>
      </c>
    </row>
    <row r="6" spans="1:6" x14ac:dyDescent="0.55000000000000004">
      <c r="A6" s="12" t="s">
        <v>123</v>
      </c>
      <c r="B6" s="19">
        <v>0</v>
      </c>
      <c r="C6" s="19">
        <v>0</v>
      </c>
      <c r="D6" s="19">
        <v>0</v>
      </c>
      <c r="E6" s="19">
        <v>1</v>
      </c>
      <c r="F6" s="19">
        <v>20</v>
      </c>
    </row>
    <row r="7" spans="1:6" x14ac:dyDescent="0.55000000000000004">
      <c r="A7" s="12" t="s">
        <v>124</v>
      </c>
      <c r="B7" s="19">
        <v>819</v>
      </c>
      <c r="C7" s="19">
        <v>1098</v>
      </c>
      <c r="D7" s="19">
        <v>1132</v>
      </c>
      <c r="E7" s="19">
        <v>920</v>
      </c>
      <c r="F7" s="19">
        <v>881</v>
      </c>
    </row>
    <row r="8" spans="1:6" x14ac:dyDescent="0.55000000000000004">
      <c r="A8" s="12" t="s">
        <v>125</v>
      </c>
      <c r="B8" s="19">
        <v>1</v>
      </c>
      <c r="C8" s="19">
        <v>6</v>
      </c>
      <c r="D8" s="19">
        <v>9</v>
      </c>
      <c r="E8" s="19">
        <v>9</v>
      </c>
      <c r="F8" s="19">
        <v>16</v>
      </c>
    </row>
    <row r="9" spans="1:6" x14ac:dyDescent="0.55000000000000004">
      <c r="A9" s="12" t="s">
        <v>127</v>
      </c>
      <c r="B9" s="19">
        <v>26</v>
      </c>
      <c r="C9" s="19">
        <v>52</v>
      </c>
      <c r="D9" s="19">
        <v>12</v>
      </c>
      <c r="E9" s="19">
        <v>6</v>
      </c>
      <c r="F9" s="19">
        <v>14</v>
      </c>
    </row>
    <row r="10" spans="1:6" x14ac:dyDescent="0.55000000000000004">
      <c r="A10" s="12" t="s">
        <v>128</v>
      </c>
      <c r="B10" s="19">
        <v>4</v>
      </c>
      <c r="C10" s="19">
        <v>4</v>
      </c>
      <c r="D10" s="19">
        <v>21</v>
      </c>
      <c r="E10" s="19">
        <v>33</v>
      </c>
      <c r="F10" s="19">
        <v>59</v>
      </c>
    </row>
    <row r="11" spans="1:6" x14ac:dyDescent="0.55000000000000004">
      <c r="A11" s="12" t="s">
        <v>129</v>
      </c>
      <c r="B11" s="19">
        <v>24</v>
      </c>
      <c r="C11" s="19">
        <v>76</v>
      </c>
      <c r="D11" s="19">
        <v>96</v>
      </c>
      <c r="E11" s="19">
        <v>38</v>
      </c>
      <c r="F11" s="19">
        <v>121</v>
      </c>
    </row>
    <row r="12" spans="1:6" x14ac:dyDescent="0.55000000000000004">
      <c r="A12" s="12" t="s">
        <v>182</v>
      </c>
      <c r="B12" s="19">
        <v>1510</v>
      </c>
      <c r="C12" s="19">
        <v>1797</v>
      </c>
      <c r="D12" s="19">
        <v>1790</v>
      </c>
      <c r="E12" s="19">
        <v>1544</v>
      </c>
      <c r="F12" s="19">
        <v>1976</v>
      </c>
    </row>
  </sheetData>
  <hyperlinks>
    <hyperlink ref="A2" location="'Cover page'!A1" display="Return to Cover page" xr:uid="{EDD3D343-A1B2-4EC1-9C05-8407409F8038}"/>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B1AF-BCFD-40D0-82A5-B12A39E7FB03}">
  <dimension ref="A1:F15"/>
  <sheetViews>
    <sheetView workbookViewId="0">
      <selection activeCell="H2" sqref="H2"/>
    </sheetView>
  </sheetViews>
  <sheetFormatPr defaultRowHeight="14.4" x14ac:dyDescent="0.55000000000000004"/>
  <cols>
    <col min="1" max="1" width="14.68359375" bestFit="1" customWidth="1"/>
    <col min="2" max="6" width="7.26171875" bestFit="1" customWidth="1"/>
    <col min="7" max="7" width="8.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page'!$C$38</f>
        <v>Table 2.9. Number of improvement notices issued by jurisdiction, 5-year to 2022-23 (Indicator 12c_b)</v>
      </c>
    </row>
    <row r="2" spans="1:6" ht="14.7" thickTop="1" x14ac:dyDescent="0.55000000000000004">
      <c r="A2" s="13" t="s">
        <v>114</v>
      </c>
    </row>
    <row r="3" spans="1:6" x14ac:dyDescent="0.55000000000000004">
      <c r="A3" s="11" t="s">
        <v>190</v>
      </c>
    </row>
    <row r="4" spans="1:6" x14ac:dyDescent="0.55000000000000004">
      <c r="B4" t="s">
        <v>117</v>
      </c>
      <c r="C4" t="s">
        <v>118</v>
      </c>
      <c r="D4" t="s">
        <v>119</v>
      </c>
      <c r="E4" t="s">
        <v>120</v>
      </c>
      <c r="F4" t="s">
        <v>0</v>
      </c>
    </row>
    <row r="5" spans="1:6" x14ac:dyDescent="0.55000000000000004">
      <c r="A5" s="12" t="s">
        <v>122</v>
      </c>
      <c r="B5" s="19">
        <v>10157</v>
      </c>
      <c r="C5" s="19">
        <v>9303</v>
      </c>
      <c r="D5" s="19">
        <v>9984</v>
      </c>
      <c r="E5" s="19">
        <v>8077</v>
      </c>
      <c r="F5" s="19">
        <v>11286</v>
      </c>
    </row>
    <row r="6" spans="1:6" x14ac:dyDescent="0.55000000000000004">
      <c r="A6" s="12" t="s">
        <v>123</v>
      </c>
      <c r="B6" s="19">
        <v>14272</v>
      </c>
      <c r="C6" s="19">
        <v>13126</v>
      </c>
      <c r="D6" s="19">
        <v>9754</v>
      </c>
      <c r="E6" s="19">
        <v>9294</v>
      </c>
      <c r="F6" s="19">
        <v>11410</v>
      </c>
    </row>
    <row r="7" spans="1:6" x14ac:dyDescent="0.55000000000000004">
      <c r="A7" s="12" t="s">
        <v>124</v>
      </c>
      <c r="B7" s="19">
        <v>11430</v>
      </c>
      <c r="C7" s="19">
        <v>14080</v>
      </c>
      <c r="D7" s="19">
        <v>13814</v>
      </c>
      <c r="E7" s="19">
        <v>11388</v>
      </c>
      <c r="F7" s="19">
        <v>9605</v>
      </c>
    </row>
    <row r="8" spans="1:6" x14ac:dyDescent="0.55000000000000004">
      <c r="A8" s="12" t="s">
        <v>125</v>
      </c>
      <c r="B8" s="19">
        <v>2441</v>
      </c>
      <c r="C8" s="19">
        <v>2406</v>
      </c>
      <c r="D8" s="19">
        <v>2221</v>
      </c>
      <c r="E8" s="19">
        <v>1829</v>
      </c>
      <c r="F8" s="19">
        <v>2659</v>
      </c>
    </row>
    <row r="9" spans="1:6" x14ac:dyDescent="0.55000000000000004">
      <c r="A9" s="12" t="s">
        <v>126</v>
      </c>
      <c r="B9" s="19">
        <v>9046</v>
      </c>
      <c r="C9" s="19">
        <v>7022</v>
      </c>
      <c r="D9" s="19">
        <v>10554</v>
      </c>
      <c r="E9" s="19">
        <v>6819</v>
      </c>
      <c r="F9" s="19">
        <v>5984</v>
      </c>
    </row>
    <row r="10" spans="1:6" x14ac:dyDescent="0.55000000000000004">
      <c r="A10" s="12" t="s">
        <v>127</v>
      </c>
      <c r="B10" s="19">
        <v>460</v>
      </c>
      <c r="C10" s="19">
        <v>565</v>
      </c>
      <c r="D10" s="19">
        <v>626</v>
      </c>
      <c r="E10" s="19">
        <v>414</v>
      </c>
      <c r="F10" s="19">
        <v>722</v>
      </c>
    </row>
    <row r="11" spans="1:6" x14ac:dyDescent="0.55000000000000004">
      <c r="A11" s="12" t="s">
        <v>128</v>
      </c>
      <c r="B11" s="19">
        <v>116</v>
      </c>
      <c r="C11" s="19">
        <v>127</v>
      </c>
      <c r="D11" s="19">
        <v>302</v>
      </c>
      <c r="E11" s="19">
        <v>412</v>
      </c>
      <c r="F11" s="19">
        <v>528</v>
      </c>
    </row>
    <row r="12" spans="1:6" x14ac:dyDescent="0.55000000000000004">
      <c r="A12" s="12" t="s">
        <v>129</v>
      </c>
      <c r="B12" s="19">
        <v>669</v>
      </c>
      <c r="C12" s="19">
        <v>922</v>
      </c>
      <c r="D12" s="19">
        <v>1840</v>
      </c>
      <c r="E12" s="19">
        <v>2331</v>
      </c>
      <c r="F12" s="19">
        <v>2441</v>
      </c>
    </row>
    <row r="13" spans="1:6" x14ac:dyDescent="0.55000000000000004">
      <c r="A13" s="12" t="s">
        <v>130</v>
      </c>
      <c r="B13" s="19">
        <v>20</v>
      </c>
      <c r="C13" s="19">
        <v>7</v>
      </c>
      <c r="D13" s="19">
        <v>24</v>
      </c>
      <c r="E13" s="19">
        <v>8</v>
      </c>
      <c r="F13" s="19">
        <v>17</v>
      </c>
    </row>
    <row r="14" spans="1:6" x14ac:dyDescent="0.55000000000000004">
      <c r="A14" s="12" t="s">
        <v>141</v>
      </c>
      <c r="B14" s="19">
        <v>0</v>
      </c>
      <c r="C14" s="19">
        <v>1</v>
      </c>
      <c r="D14" s="19">
        <v>1</v>
      </c>
      <c r="E14" s="19">
        <v>3</v>
      </c>
      <c r="F14" s="19">
        <v>0</v>
      </c>
    </row>
    <row r="15" spans="1:6" x14ac:dyDescent="0.55000000000000004">
      <c r="A15" s="12" t="s">
        <v>182</v>
      </c>
      <c r="B15" s="19">
        <v>48611</v>
      </c>
      <c r="C15" s="19">
        <v>47559</v>
      </c>
      <c r="D15" s="19">
        <v>49120</v>
      </c>
      <c r="E15" s="19">
        <v>40575</v>
      </c>
      <c r="F15" s="19">
        <v>44652</v>
      </c>
    </row>
  </sheetData>
  <hyperlinks>
    <hyperlink ref="A2" location="'Cover page'!A1" display="Return to Cover page" xr:uid="{4D5112DF-DF05-4D29-8E26-9967E0B3BD93}"/>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7BCD-8D36-4197-A41D-8B840088DDB6}">
  <dimension ref="A1:F15"/>
  <sheetViews>
    <sheetView workbookViewId="0">
      <selection activeCell="H2" sqref="H2"/>
    </sheetView>
  </sheetViews>
  <sheetFormatPr defaultRowHeight="14.4" x14ac:dyDescent="0.55000000000000004"/>
  <cols>
    <col min="1" max="1" width="14.5234375" bestFit="1" customWidth="1"/>
    <col min="2" max="6" width="7.26171875" bestFit="1" customWidth="1"/>
    <col min="7" max="7" width="8.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page'!$C$39</f>
        <v>Table 2.10. Number of prohibition notices issued by jurisdiction, 5-year to 2022-23 (Indicator 12c_c)</v>
      </c>
    </row>
    <row r="2" spans="1:6" ht="14.7" thickTop="1" x14ac:dyDescent="0.55000000000000004">
      <c r="A2" s="13" t="s">
        <v>114</v>
      </c>
    </row>
    <row r="3" spans="1:6" x14ac:dyDescent="0.55000000000000004">
      <c r="A3" s="11" t="s">
        <v>191</v>
      </c>
    </row>
    <row r="4" spans="1:6" x14ac:dyDescent="0.55000000000000004">
      <c r="B4" t="s">
        <v>117</v>
      </c>
      <c r="C4" t="s">
        <v>118</v>
      </c>
      <c r="D4" t="s">
        <v>119</v>
      </c>
      <c r="E4" t="s">
        <v>120</v>
      </c>
      <c r="F4" t="s">
        <v>0</v>
      </c>
    </row>
    <row r="5" spans="1:6" x14ac:dyDescent="0.55000000000000004">
      <c r="A5" s="12" t="s">
        <v>122</v>
      </c>
      <c r="B5" s="19">
        <v>1905</v>
      </c>
      <c r="C5" s="19">
        <v>2154</v>
      </c>
      <c r="D5" s="19">
        <v>2363</v>
      </c>
      <c r="E5" s="19">
        <v>2211</v>
      </c>
      <c r="F5" s="19">
        <v>2889</v>
      </c>
    </row>
    <row r="6" spans="1:6" x14ac:dyDescent="0.55000000000000004">
      <c r="A6" s="12" t="s">
        <v>123</v>
      </c>
      <c r="B6" s="19">
        <v>477</v>
      </c>
      <c r="C6" s="19">
        <v>518</v>
      </c>
      <c r="D6" s="19">
        <v>468</v>
      </c>
      <c r="E6" s="19">
        <v>412</v>
      </c>
      <c r="F6" s="19">
        <v>459</v>
      </c>
    </row>
    <row r="7" spans="1:6" x14ac:dyDescent="0.55000000000000004">
      <c r="A7" s="12" t="s">
        <v>124</v>
      </c>
      <c r="B7" s="19">
        <v>2217</v>
      </c>
      <c r="C7" s="19">
        <v>2177</v>
      </c>
      <c r="D7" s="19">
        <v>2296</v>
      </c>
      <c r="E7" s="19">
        <v>1754</v>
      </c>
      <c r="F7" s="19">
        <v>1532</v>
      </c>
    </row>
    <row r="8" spans="1:6" x14ac:dyDescent="0.55000000000000004">
      <c r="A8" s="12" t="s">
        <v>125</v>
      </c>
      <c r="B8" s="19">
        <v>703</v>
      </c>
      <c r="C8" s="19">
        <v>584</v>
      </c>
      <c r="D8" s="19">
        <v>614</v>
      </c>
      <c r="E8" s="19">
        <v>433</v>
      </c>
      <c r="F8" s="19">
        <v>611</v>
      </c>
    </row>
    <row r="9" spans="1:6" x14ac:dyDescent="0.55000000000000004">
      <c r="A9" s="12" t="s">
        <v>126</v>
      </c>
      <c r="B9" s="19">
        <v>256</v>
      </c>
      <c r="C9" s="19">
        <v>177</v>
      </c>
      <c r="D9" s="19">
        <v>271</v>
      </c>
      <c r="E9" s="19">
        <v>180</v>
      </c>
      <c r="F9" s="19">
        <v>184</v>
      </c>
    </row>
    <row r="10" spans="1:6" x14ac:dyDescent="0.55000000000000004">
      <c r="A10" s="12" t="s">
        <v>127</v>
      </c>
      <c r="B10" s="19">
        <v>94</v>
      </c>
      <c r="C10" s="19">
        <v>103</v>
      </c>
      <c r="D10" s="19">
        <v>102</v>
      </c>
      <c r="E10" s="19">
        <v>136</v>
      </c>
      <c r="F10" s="19">
        <v>196</v>
      </c>
    </row>
    <row r="11" spans="1:6" x14ac:dyDescent="0.55000000000000004">
      <c r="A11" s="12" t="s">
        <v>128</v>
      </c>
      <c r="B11" s="19">
        <v>66</v>
      </c>
      <c r="C11" s="19">
        <v>64</v>
      </c>
      <c r="D11" s="19">
        <v>126</v>
      </c>
      <c r="E11" s="19">
        <v>152</v>
      </c>
      <c r="F11" s="19">
        <v>113</v>
      </c>
    </row>
    <row r="12" spans="1:6" x14ac:dyDescent="0.55000000000000004">
      <c r="A12" s="12" t="s">
        <v>129</v>
      </c>
      <c r="B12" s="19">
        <v>151</v>
      </c>
      <c r="C12" s="19">
        <v>373</v>
      </c>
      <c r="D12" s="19">
        <v>459</v>
      </c>
      <c r="E12" s="19">
        <v>405</v>
      </c>
      <c r="F12" s="19">
        <v>675</v>
      </c>
    </row>
    <row r="13" spans="1:6" x14ac:dyDescent="0.55000000000000004">
      <c r="A13" s="12" t="s">
        <v>130</v>
      </c>
      <c r="B13" s="19">
        <v>14</v>
      </c>
      <c r="C13" s="19">
        <v>1</v>
      </c>
      <c r="D13" s="19">
        <v>10</v>
      </c>
      <c r="E13" s="19">
        <v>4</v>
      </c>
      <c r="F13" s="19">
        <v>9</v>
      </c>
    </row>
    <row r="14" spans="1:6" x14ac:dyDescent="0.55000000000000004">
      <c r="A14" s="12" t="s">
        <v>141</v>
      </c>
      <c r="B14" s="19">
        <v>0</v>
      </c>
      <c r="C14" s="19">
        <v>0</v>
      </c>
      <c r="D14" s="19">
        <v>1</v>
      </c>
      <c r="E14" s="19">
        <v>1</v>
      </c>
      <c r="F14" s="19">
        <v>1</v>
      </c>
    </row>
    <row r="15" spans="1:6" x14ac:dyDescent="0.55000000000000004">
      <c r="A15" s="12" t="s">
        <v>182</v>
      </c>
      <c r="B15" s="19">
        <v>5883</v>
      </c>
      <c r="C15" s="19">
        <v>6151</v>
      </c>
      <c r="D15" s="19">
        <v>6710</v>
      </c>
      <c r="E15" s="19">
        <v>5688</v>
      </c>
      <c r="F15" s="19">
        <v>6669</v>
      </c>
    </row>
  </sheetData>
  <hyperlinks>
    <hyperlink ref="A2" location="'Cover page'!A1" display="Return to Cover page" xr:uid="{6964B637-1FA1-49E4-95F4-78A05DF3C32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7B913-79EC-4CD2-B59E-C162DCAB0ABC}">
  <dimension ref="A1:F14"/>
  <sheetViews>
    <sheetView workbookViewId="0">
      <selection activeCell="H2" sqref="H2"/>
    </sheetView>
  </sheetViews>
  <sheetFormatPr defaultRowHeight="14.4" x14ac:dyDescent="0.55000000000000004"/>
  <cols>
    <col min="1" max="1" width="14.68359375" bestFit="1" customWidth="1"/>
    <col min="2" max="6" width="7.26171875" bestFit="1" customWidth="1"/>
    <col min="7" max="7" width="8.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page'!$C$40</f>
        <v>Table 2.11. Number of enforceable undertakings by jurisdiction, 5-year to 2022-23 (Indicator 12c_d)</v>
      </c>
    </row>
    <row r="2" spans="1:6" ht="14.7" thickTop="1" x14ac:dyDescent="0.55000000000000004">
      <c r="A2" s="13" t="s">
        <v>114</v>
      </c>
    </row>
    <row r="3" spans="1:6" x14ac:dyDescent="0.55000000000000004">
      <c r="A3" s="11" t="s">
        <v>192</v>
      </c>
    </row>
    <row r="4" spans="1:6" x14ac:dyDescent="0.55000000000000004">
      <c r="B4" t="s">
        <v>117</v>
      </c>
      <c r="C4" t="s">
        <v>118</v>
      </c>
      <c r="D4" t="s">
        <v>119</v>
      </c>
      <c r="E4" t="s">
        <v>120</v>
      </c>
      <c r="F4" t="s">
        <v>0</v>
      </c>
    </row>
    <row r="5" spans="1:6" x14ac:dyDescent="0.55000000000000004">
      <c r="A5" s="12" t="s">
        <v>122</v>
      </c>
      <c r="B5" s="19">
        <v>5</v>
      </c>
      <c r="C5" s="19">
        <v>17</v>
      </c>
      <c r="D5" s="19">
        <v>9</v>
      </c>
      <c r="E5" s="19">
        <v>7</v>
      </c>
      <c r="F5" s="19">
        <v>6</v>
      </c>
    </row>
    <row r="6" spans="1:6" x14ac:dyDescent="0.55000000000000004">
      <c r="A6" s="12" t="s">
        <v>123</v>
      </c>
      <c r="B6" s="19">
        <v>7</v>
      </c>
      <c r="C6" s="19">
        <v>7</v>
      </c>
      <c r="D6" s="19">
        <v>6</v>
      </c>
      <c r="E6" s="19">
        <v>6</v>
      </c>
      <c r="F6" s="19">
        <v>6</v>
      </c>
    </row>
    <row r="7" spans="1:6" x14ac:dyDescent="0.55000000000000004">
      <c r="A7" s="12" t="s">
        <v>124</v>
      </c>
      <c r="B7" s="19">
        <v>1</v>
      </c>
      <c r="C7" s="19">
        <v>2</v>
      </c>
      <c r="D7" s="19">
        <v>1</v>
      </c>
      <c r="E7" s="19">
        <v>5</v>
      </c>
      <c r="F7" s="19">
        <v>5</v>
      </c>
    </row>
    <row r="8" spans="1:6" x14ac:dyDescent="0.55000000000000004">
      <c r="A8" s="12" t="s">
        <v>125</v>
      </c>
      <c r="B8" s="19">
        <v>2</v>
      </c>
      <c r="C8" s="19">
        <v>0</v>
      </c>
      <c r="D8" s="19">
        <v>2</v>
      </c>
      <c r="E8" s="19">
        <v>7</v>
      </c>
      <c r="F8" s="19">
        <v>3</v>
      </c>
    </row>
    <row r="9" spans="1:6" x14ac:dyDescent="0.55000000000000004">
      <c r="A9" s="12" t="s">
        <v>126</v>
      </c>
      <c r="B9" s="19">
        <v>0</v>
      </c>
      <c r="C9" s="19">
        <v>0</v>
      </c>
      <c r="D9" s="19">
        <v>0</v>
      </c>
      <c r="E9" s="19">
        <v>0</v>
      </c>
      <c r="F9" s="19">
        <v>0</v>
      </c>
    </row>
    <row r="10" spans="1:6" x14ac:dyDescent="0.55000000000000004">
      <c r="A10" s="12" t="s">
        <v>127</v>
      </c>
      <c r="B10" s="19">
        <v>0</v>
      </c>
      <c r="C10" s="19">
        <v>0</v>
      </c>
      <c r="D10" s="19">
        <v>1</v>
      </c>
      <c r="E10" s="19">
        <v>1</v>
      </c>
      <c r="F10" s="19">
        <v>1</v>
      </c>
    </row>
    <row r="11" spans="1:6" x14ac:dyDescent="0.55000000000000004">
      <c r="A11" s="12" t="s">
        <v>128</v>
      </c>
      <c r="B11" s="19">
        <v>4</v>
      </c>
      <c r="C11" s="19">
        <v>3</v>
      </c>
      <c r="D11" s="19">
        <v>1</v>
      </c>
      <c r="E11" s="19">
        <v>0</v>
      </c>
      <c r="F11" s="19">
        <v>2</v>
      </c>
    </row>
    <row r="12" spans="1:6" x14ac:dyDescent="0.55000000000000004">
      <c r="A12" s="12" t="s">
        <v>129</v>
      </c>
      <c r="B12" s="19">
        <v>4</v>
      </c>
      <c r="C12" s="19">
        <v>2</v>
      </c>
      <c r="D12" s="19">
        <v>4</v>
      </c>
      <c r="E12" s="19">
        <v>0</v>
      </c>
      <c r="F12" s="19">
        <v>0</v>
      </c>
    </row>
    <row r="13" spans="1:6" x14ac:dyDescent="0.55000000000000004">
      <c r="A13" s="12" t="s">
        <v>130</v>
      </c>
      <c r="B13" s="19">
        <v>0</v>
      </c>
      <c r="C13" s="19">
        <v>0</v>
      </c>
      <c r="D13" s="19">
        <v>1</v>
      </c>
      <c r="E13" s="19">
        <v>0</v>
      </c>
      <c r="F13" s="19">
        <v>0</v>
      </c>
    </row>
    <row r="14" spans="1:6" x14ac:dyDescent="0.55000000000000004">
      <c r="A14" s="12" t="s">
        <v>182</v>
      </c>
      <c r="B14" s="19">
        <v>23</v>
      </c>
      <c r="C14" s="19">
        <v>31</v>
      </c>
      <c r="D14" s="19">
        <v>25</v>
      </c>
      <c r="E14" s="19">
        <v>26</v>
      </c>
      <c r="F14" s="19">
        <v>23</v>
      </c>
    </row>
  </sheetData>
  <hyperlinks>
    <hyperlink ref="A2" location="'Cover page'!A1" display="Return to Cover page" xr:uid="{D3E05B4C-991E-4A78-B3E4-AC6900B6DA4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B5564-B043-4881-862F-D6FF7AEBDBD8}">
  <dimension ref="A1:F15"/>
  <sheetViews>
    <sheetView workbookViewId="0">
      <selection activeCell="H2" sqref="H2"/>
    </sheetView>
  </sheetViews>
  <sheetFormatPr defaultRowHeight="14.4" x14ac:dyDescent="0.55000000000000004"/>
  <cols>
    <col min="1" max="1" width="14.68359375" bestFit="1" customWidth="1"/>
    <col min="2" max="6" width="7.26171875" bestFit="1" customWidth="1"/>
    <col min="7" max="7" width="8.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page'!$C$41</f>
        <v>Table 2.12. Number of legal proceedings by jurisdiction, 5-year to 2022-23 (Indicator 12d_a)</v>
      </c>
    </row>
    <row r="2" spans="1:6" ht="14.7" thickTop="1" x14ac:dyDescent="0.55000000000000004">
      <c r="A2" s="13" t="s">
        <v>114</v>
      </c>
    </row>
    <row r="3" spans="1:6" x14ac:dyDescent="0.55000000000000004">
      <c r="A3" s="11" t="s">
        <v>193</v>
      </c>
    </row>
    <row r="4" spans="1:6" x14ac:dyDescent="0.55000000000000004">
      <c r="B4" t="s">
        <v>117</v>
      </c>
      <c r="C4" t="s">
        <v>118</v>
      </c>
      <c r="D4" t="s">
        <v>119</v>
      </c>
      <c r="E4" t="s">
        <v>120</v>
      </c>
      <c r="F4" t="s">
        <v>0</v>
      </c>
    </row>
    <row r="5" spans="1:6" x14ac:dyDescent="0.55000000000000004">
      <c r="A5" s="12" t="s">
        <v>122</v>
      </c>
      <c r="B5" s="19">
        <v>60</v>
      </c>
      <c r="C5" s="19">
        <v>95</v>
      </c>
      <c r="D5" s="19">
        <v>104</v>
      </c>
      <c r="E5" s="19">
        <v>116</v>
      </c>
      <c r="F5" s="19">
        <v>121</v>
      </c>
    </row>
    <row r="6" spans="1:6" x14ac:dyDescent="0.55000000000000004">
      <c r="A6" s="12" t="s">
        <v>123</v>
      </c>
      <c r="B6" s="19">
        <v>153</v>
      </c>
      <c r="C6" s="19">
        <v>113</v>
      </c>
      <c r="D6" s="19">
        <v>84</v>
      </c>
      <c r="E6" s="19">
        <v>134</v>
      </c>
      <c r="F6" s="19">
        <v>155</v>
      </c>
    </row>
    <row r="7" spans="1:6" x14ac:dyDescent="0.55000000000000004">
      <c r="A7" s="12" t="s">
        <v>124</v>
      </c>
      <c r="B7" s="19">
        <v>64</v>
      </c>
      <c r="C7" s="19">
        <v>45</v>
      </c>
      <c r="D7" s="19">
        <v>81</v>
      </c>
      <c r="E7" s="19">
        <v>75</v>
      </c>
      <c r="F7" s="19">
        <v>45</v>
      </c>
    </row>
    <row r="8" spans="1:6" x14ac:dyDescent="0.55000000000000004">
      <c r="A8" s="12" t="s">
        <v>125</v>
      </c>
      <c r="B8" s="19">
        <v>9</v>
      </c>
      <c r="C8" s="19">
        <v>5</v>
      </c>
      <c r="D8" s="19">
        <v>7</v>
      </c>
      <c r="E8" s="19">
        <v>7</v>
      </c>
      <c r="F8" s="19">
        <v>9</v>
      </c>
    </row>
    <row r="9" spans="1:6" x14ac:dyDescent="0.55000000000000004">
      <c r="A9" s="12" t="s">
        <v>126</v>
      </c>
      <c r="B9" s="19">
        <v>10</v>
      </c>
      <c r="C9" s="19">
        <v>4</v>
      </c>
      <c r="D9" s="19">
        <v>17</v>
      </c>
      <c r="E9" s="19">
        <v>16</v>
      </c>
      <c r="F9" s="19">
        <v>16</v>
      </c>
    </row>
    <row r="10" spans="1:6" x14ac:dyDescent="0.55000000000000004">
      <c r="A10" s="12" t="s">
        <v>127</v>
      </c>
      <c r="B10" s="19">
        <v>2</v>
      </c>
      <c r="C10" s="19">
        <v>5</v>
      </c>
      <c r="D10" s="19">
        <v>5</v>
      </c>
      <c r="E10" s="19">
        <v>5</v>
      </c>
      <c r="F10" s="19">
        <v>7</v>
      </c>
    </row>
    <row r="11" spans="1:6" x14ac:dyDescent="0.55000000000000004">
      <c r="A11" s="12" t="s">
        <v>128</v>
      </c>
      <c r="B11" s="19">
        <v>4</v>
      </c>
      <c r="C11" s="19">
        <v>7</v>
      </c>
      <c r="D11" s="19">
        <v>6</v>
      </c>
      <c r="E11" s="19">
        <v>7</v>
      </c>
      <c r="F11" s="19">
        <v>7</v>
      </c>
    </row>
    <row r="12" spans="1:6" x14ac:dyDescent="0.55000000000000004">
      <c r="A12" s="12" t="s">
        <v>129</v>
      </c>
      <c r="B12" s="19">
        <v>2</v>
      </c>
      <c r="C12" s="19">
        <v>2</v>
      </c>
      <c r="D12" s="19">
        <v>1</v>
      </c>
      <c r="E12" s="19">
        <v>1</v>
      </c>
      <c r="F12" s="19">
        <v>2</v>
      </c>
    </row>
    <row r="13" spans="1:6" x14ac:dyDescent="0.55000000000000004">
      <c r="A13" s="12" t="s">
        <v>130</v>
      </c>
      <c r="B13" s="19">
        <v>2</v>
      </c>
      <c r="C13" s="19">
        <v>2</v>
      </c>
      <c r="D13" s="19">
        <v>2</v>
      </c>
      <c r="E13" s="19">
        <v>1</v>
      </c>
      <c r="F13" s="19">
        <v>2</v>
      </c>
    </row>
    <row r="14" spans="1:6" x14ac:dyDescent="0.55000000000000004">
      <c r="A14" s="12" t="s">
        <v>141</v>
      </c>
      <c r="B14" s="19">
        <v>0</v>
      </c>
      <c r="C14" s="19">
        <v>0</v>
      </c>
      <c r="D14" s="19">
        <v>0</v>
      </c>
      <c r="E14" s="19">
        <v>0</v>
      </c>
      <c r="F14" s="19">
        <v>0</v>
      </c>
    </row>
    <row r="15" spans="1:6" x14ac:dyDescent="0.55000000000000004">
      <c r="A15" s="12" t="s">
        <v>182</v>
      </c>
      <c r="B15" s="19">
        <v>306</v>
      </c>
      <c r="C15" s="19">
        <v>278</v>
      </c>
      <c r="D15" s="19">
        <v>307</v>
      </c>
      <c r="E15" s="19">
        <v>362</v>
      </c>
      <c r="F15" s="19">
        <v>364</v>
      </c>
    </row>
  </sheetData>
  <hyperlinks>
    <hyperlink ref="A2" location="'Cover page'!A1" display="Return to Cover page" xr:uid="{3AF51784-7111-4D68-815E-7DBD72093353}"/>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A82C4-95F2-4BD9-AD1A-97F8F92C513A}">
  <dimension ref="A1:F15"/>
  <sheetViews>
    <sheetView workbookViewId="0">
      <selection activeCell="H2" sqref="H2"/>
    </sheetView>
  </sheetViews>
  <sheetFormatPr defaultRowHeight="14.4" x14ac:dyDescent="0.55000000000000004"/>
  <cols>
    <col min="1" max="1" width="14.7890625" bestFit="1" customWidth="1"/>
    <col min="2" max="6" width="7.26171875" bestFit="1" customWidth="1"/>
    <col min="7" max="7" width="8.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page'!$C$42</f>
        <v>Table 2.13. Number of legal proceedings resulting in a conviction, order or agreement by jurisdiction, 5-year to 2022-23 (Indicator 12d_b)</v>
      </c>
    </row>
    <row r="2" spans="1:6" ht="14.7" thickTop="1" x14ac:dyDescent="0.55000000000000004">
      <c r="A2" s="13" t="s">
        <v>114</v>
      </c>
    </row>
    <row r="3" spans="1:6" x14ac:dyDescent="0.55000000000000004">
      <c r="A3" s="11" t="s">
        <v>194</v>
      </c>
    </row>
    <row r="4" spans="1:6" x14ac:dyDescent="0.55000000000000004">
      <c r="B4" t="s">
        <v>117</v>
      </c>
      <c r="C4" t="s">
        <v>118</v>
      </c>
      <c r="D4" t="s">
        <v>119</v>
      </c>
      <c r="E4" t="s">
        <v>120</v>
      </c>
      <c r="F4" t="s">
        <v>0</v>
      </c>
    </row>
    <row r="5" spans="1:6" x14ac:dyDescent="0.55000000000000004">
      <c r="A5" s="12" t="s">
        <v>122</v>
      </c>
      <c r="B5" s="19">
        <v>59</v>
      </c>
      <c r="C5" s="19">
        <v>153</v>
      </c>
      <c r="D5" s="19">
        <v>101</v>
      </c>
      <c r="E5" s="19">
        <v>80</v>
      </c>
      <c r="F5" s="19">
        <v>79</v>
      </c>
    </row>
    <row r="6" spans="1:6" x14ac:dyDescent="0.55000000000000004">
      <c r="A6" s="12" t="s">
        <v>123</v>
      </c>
      <c r="B6" s="19">
        <v>131</v>
      </c>
      <c r="C6" s="19">
        <v>87</v>
      </c>
      <c r="D6" s="19">
        <v>67</v>
      </c>
      <c r="E6" s="19">
        <v>109</v>
      </c>
      <c r="F6" s="19">
        <v>139</v>
      </c>
    </row>
    <row r="7" spans="1:6" x14ac:dyDescent="0.55000000000000004">
      <c r="A7" s="12" t="s">
        <v>124</v>
      </c>
      <c r="B7" s="19">
        <v>53</v>
      </c>
      <c r="C7" s="19">
        <v>42</v>
      </c>
      <c r="D7" s="19">
        <v>77</v>
      </c>
      <c r="E7" s="19">
        <v>71</v>
      </c>
      <c r="F7" s="19">
        <v>45</v>
      </c>
    </row>
    <row r="8" spans="1:6" x14ac:dyDescent="0.55000000000000004">
      <c r="A8" s="12" t="s">
        <v>125</v>
      </c>
      <c r="B8" s="19">
        <v>5</v>
      </c>
      <c r="C8" s="19">
        <v>5</v>
      </c>
      <c r="D8" s="19">
        <v>7</v>
      </c>
      <c r="E8" s="19">
        <v>7</v>
      </c>
      <c r="F8" s="19">
        <v>9</v>
      </c>
    </row>
    <row r="9" spans="1:6" x14ac:dyDescent="0.55000000000000004">
      <c r="A9" s="12" t="s">
        <v>126</v>
      </c>
      <c r="B9" s="19">
        <v>9</v>
      </c>
      <c r="C9" s="19">
        <v>4</v>
      </c>
      <c r="D9" s="19">
        <v>16</v>
      </c>
      <c r="E9" s="19">
        <v>16</v>
      </c>
      <c r="F9" s="19">
        <v>16</v>
      </c>
    </row>
    <row r="10" spans="1:6" x14ac:dyDescent="0.55000000000000004">
      <c r="A10" s="12" t="s">
        <v>127</v>
      </c>
      <c r="B10" s="19">
        <v>2</v>
      </c>
      <c r="C10" s="19">
        <v>5</v>
      </c>
      <c r="D10" s="19">
        <v>4</v>
      </c>
      <c r="E10" s="19">
        <v>4</v>
      </c>
      <c r="F10" s="19">
        <v>6</v>
      </c>
    </row>
    <row r="11" spans="1:6" x14ac:dyDescent="0.55000000000000004">
      <c r="A11" s="12" t="s">
        <v>128</v>
      </c>
      <c r="B11" s="19">
        <v>3</v>
      </c>
      <c r="C11" s="19">
        <v>4</v>
      </c>
      <c r="D11" s="19">
        <v>4</v>
      </c>
      <c r="E11" s="19">
        <v>6</v>
      </c>
      <c r="F11" s="19">
        <v>4</v>
      </c>
    </row>
    <row r="12" spans="1:6" x14ac:dyDescent="0.55000000000000004">
      <c r="A12" s="12" t="s">
        <v>129</v>
      </c>
      <c r="B12" s="19">
        <v>2</v>
      </c>
      <c r="C12" s="19">
        <v>2</v>
      </c>
      <c r="D12" s="19">
        <v>1</v>
      </c>
      <c r="E12" s="19">
        <v>3</v>
      </c>
      <c r="F12" s="19">
        <v>2</v>
      </c>
    </row>
    <row r="13" spans="1:6" x14ac:dyDescent="0.55000000000000004">
      <c r="A13" s="12" t="s">
        <v>130</v>
      </c>
      <c r="B13" s="19">
        <v>1</v>
      </c>
      <c r="C13" s="19">
        <v>2</v>
      </c>
      <c r="D13" s="19">
        <v>1</v>
      </c>
      <c r="E13" s="19">
        <v>1</v>
      </c>
      <c r="F13" s="19">
        <v>2</v>
      </c>
    </row>
    <row r="14" spans="1:6" x14ac:dyDescent="0.55000000000000004">
      <c r="A14" s="12" t="s">
        <v>141</v>
      </c>
      <c r="B14" s="19">
        <v>0</v>
      </c>
      <c r="C14" s="19">
        <v>0</v>
      </c>
      <c r="D14" s="19">
        <v>0</v>
      </c>
      <c r="E14" s="19">
        <v>0</v>
      </c>
      <c r="F14" s="19">
        <v>0</v>
      </c>
    </row>
    <row r="15" spans="1:6" x14ac:dyDescent="0.55000000000000004">
      <c r="A15" s="12" t="s">
        <v>182</v>
      </c>
      <c r="B15" s="19">
        <v>265</v>
      </c>
      <c r="C15" s="19">
        <v>304</v>
      </c>
      <c r="D15" s="19">
        <v>278</v>
      </c>
      <c r="E15" s="19">
        <v>297</v>
      </c>
      <c r="F15" s="19">
        <v>302</v>
      </c>
    </row>
  </sheetData>
  <hyperlinks>
    <hyperlink ref="A2" location="'Cover page'!A1" display="Return to Cover page" xr:uid="{0FC7D58B-C98F-4A9F-8048-C6B7B27F1486}"/>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FEF99-1672-4AC7-8D56-BB61E60C212C}">
  <dimension ref="A1:F15"/>
  <sheetViews>
    <sheetView workbookViewId="0"/>
  </sheetViews>
  <sheetFormatPr defaultRowHeight="14.4" x14ac:dyDescent="0.55000000000000004"/>
  <cols>
    <col min="1" max="1" width="14.68359375" bestFit="1" customWidth="1"/>
    <col min="2" max="6" width="10.734375" bestFit="1" customWidth="1"/>
    <col min="7" max="7" width="8.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28" t="str">
        <f>'Cover page'!$C$43</f>
        <v>Table 2.14. Total amount of fines ordered by the courts by jurisdiction, 5-year to 2022-23 (Indicator 12d_c)</v>
      </c>
    </row>
    <row r="2" spans="1:6" ht="14.7" thickTop="1" x14ac:dyDescent="0.55000000000000004">
      <c r="A2" s="13" t="s">
        <v>114</v>
      </c>
    </row>
    <row r="3" spans="1:6" x14ac:dyDescent="0.55000000000000004">
      <c r="A3" s="11" t="s">
        <v>195</v>
      </c>
    </row>
    <row r="4" spans="1:6" x14ac:dyDescent="0.55000000000000004">
      <c r="B4" t="s">
        <v>117</v>
      </c>
      <c r="C4" t="s">
        <v>118</v>
      </c>
      <c r="D4" t="s">
        <v>119</v>
      </c>
      <c r="E4" t="s">
        <v>120</v>
      </c>
      <c r="F4" t="s">
        <v>0</v>
      </c>
    </row>
    <row r="5" spans="1:6" x14ac:dyDescent="0.55000000000000004">
      <c r="A5" s="12" t="s">
        <v>122</v>
      </c>
      <c r="B5" s="20">
        <v>3570000</v>
      </c>
      <c r="C5" s="20">
        <v>8800000</v>
      </c>
      <c r="D5" s="20">
        <v>12657000</v>
      </c>
      <c r="E5" s="20">
        <v>7738000</v>
      </c>
      <c r="F5" s="20">
        <v>16578000</v>
      </c>
    </row>
    <row r="6" spans="1:6" x14ac:dyDescent="0.55000000000000004">
      <c r="A6" s="12" t="s">
        <v>123</v>
      </c>
      <c r="B6" s="20">
        <v>6112000</v>
      </c>
      <c r="C6" s="20">
        <v>6463000</v>
      </c>
      <c r="D6" s="20">
        <v>3171000</v>
      </c>
      <c r="E6" s="20">
        <v>7677000</v>
      </c>
      <c r="F6" s="20">
        <v>12255000</v>
      </c>
    </row>
    <row r="7" spans="1:6" x14ac:dyDescent="0.55000000000000004">
      <c r="A7" s="12" t="s">
        <v>124</v>
      </c>
      <c r="B7" s="20">
        <v>6043000</v>
      </c>
      <c r="C7" s="20">
        <v>5501000</v>
      </c>
      <c r="D7" s="20">
        <v>8126000</v>
      </c>
      <c r="E7" s="20">
        <v>3545000</v>
      </c>
      <c r="F7" s="20">
        <v>2657000</v>
      </c>
    </row>
    <row r="8" spans="1:6" x14ac:dyDescent="0.55000000000000004">
      <c r="A8" s="12" t="s">
        <v>125</v>
      </c>
      <c r="B8" s="20">
        <v>996000</v>
      </c>
      <c r="C8" s="20">
        <v>234000</v>
      </c>
      <c r="D8" s="20">
        <v>1337000</v>
      </c>
      <c r="E8" s="20">
        <v>883000</v>
      </c>
      <c r="F8" s="20">
        <v>2318000</v>
      </c>
    </row>
    <row r="9" spans="1:6" x14ac:dyDescent="0.55000000000000004">
      <c r="A9" s="12" t="s">
        <v>126</v>
      </c>
      <c r="B9" s="20">
        <v>382000</v>
      </c>
      <c r="C9" s="20">
        <v>257000</v>
      </c>
      <c r="D9" s="20">
        <v>1331000</v>
      </c>
      <c r="E9" s="20">
        <v>3975000</v>
      </c>
      <c r="F9" s="20">
        <v>3871000</v>
      </c>
    </row>
    <row r="10" spans="1:6" x14ac:dyDescent="0.55000000000000004">
      <c r="A10" s="12" t="s">
        <v>127</v>
      </c>
      <c r="B10" s="20">
        <v>135000</v>
      </c>
      <c r="C10" s="20">
        <v>321000</v>
      </c>
      <c r="D10" s="20">
        <v>247000</v>
      </c>
      <c r="E10" s="20">
        <v>721000</v>
      </c>
      <c r="F10" s="20">
        <v>426000</v>
      </c>
    </row>
    <row r="11" spans="1:6" x14ac:dyDescent="0.55000000000000004">
      <c r="A11" s="12" t="s">
        <v>128</v>
      </c>
      <c r="B11" s="20">
        <v>366000</v>
      </c>
      <c r="C11" s="20">
        <v>229000</v>
      </c>
      <c r="D11" s="20">
        <v>154000</v>
      </c>
      <c r="E11" s="20">
        <v>155000</v>
      </c>
      <c r="F11" s="20">
        <v>1570000</v>
      </c>
    </row>
    <row r="12" spans="1:6" x14ac:dyDescent="0.55000000000000004">
      <c r="A12" s="12" t="s">
        <v>129</v>
      </c>
      <c r="B12" s="20">
        <v>32000</v>
      </c>
      <c r="C12" s="20">
        <v>180000</v>
      </c>
      <c r="D12" s="20">
        <v>8000</v>
      </c>
      <c r="E12" s="20">
        <v>131000</v>
      </c>
      <c r="F12" s="20">
        <v>367000</v>
      </c>
    </row>
    <row r="13" spans="1:6" x14ac:dyDescent="0.55000000000000004">
      <c r="A13" s="12" t="s">
        <v>130</v>
      </c>
      <c r="B13" s="20">
        <v>200000</v>
      </c>
      <c r="C13" s="20">
        <v>375000</v>
      </c>
      <c r="D13" s="20">
        <v>350000</v>
      </c>
      <c r="E13" s="20">
        <v>0</v>
      </c>
      <c r="F13" s="20">
        <v>550000</v>
      </c>
    </row>
    <row r="14" spans="1:6" x14ac:dyDescent="0.55000000000000004">
      <c r="A14" s="12" t="s">
        <v>141</v>
      </c>
      <c r="B14" s="20">
        <v>0</v>
      </c>
      <c r="C14" s="20">
        <v>0</v>
      </c>
      <c r="D14" s="20">
        <v>0</v>
      </c>
      <c r="E14" s="20">
        <v>0</v>
      </c>
      <c r="F14" s="20">
        <v>0</v>
      </c>
    </row>
    <row r="15" spans="1:6" x14ac:dyDescent="0.55000000000000004">
      <c r="A15" s="12" t="s">
        <v>182</v>
      </c>
      <c r="B15" s="20">
        <v>17836000</v>
      </c>
      <c r="C15" s="20">
        <v>22360000</v>
      </c>
      <c r="D15" s="20">
        <v>27381000</v>
      </c>
      <c r="E15" s="20">
        <v>24825000</v>
      </c>
      <c r="F15" s="20">
        <v>40592000</v>
      </c>
    </row>
  </sheetData>
  <hyperlinks>
    <hyperlink ref="A2" location="'Cover page'!A1" display="Return to Cover page" xr:uid="{9AEEA4A9-0257-4DDD-B15A-CC34808F6F7F}"/>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186CC-341C-4378-AF72-EE17E8F6A138}">
  <dimension ref="A1:F14"/>
  <sheetViews>
    <sheetView workbookViewId="0"/>
  </sheetViews>
  <sheetFormatPr defaultRowHeight="14.4" x14ac:dyDescent="0.55000000000000004"/>
  <cols>
    <col min="1" max="1" width="11.7890625" bestFit="1" customWidth="1"/>
    <col min="2" max="6" width="7.26171875" bestFit="1" customWidth="1"/>
    <col min="7" max="7" width="8.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page'!$C$45</f>
        <v>Table 3.1. Standardised average premium rates by jurisdiction, 5-year to 2022-23 (Indicator 13)</v>
      </c>
    </row>
    <row r="2" spans="1:6" ht="14.7" thickTop="1" x14ac:dyDescent="0.55000000000000004">
      <c r="A2" s="13" t="s">
        <v>114</v>
      </c>
    </row>
    <row r="3" spans="1:6" x14ac:dyDescent="0.55000000000000004">
      <c r="A3" s="11" t="s">
        <v>196</v>
      </c>
    </row>
    <row r="4" spans="1:6" x14ac:dyDescent="0.55000000000000004">
      <c r="B4" t="s">
        <v>117</v>
      </c>
      <c r="C4" t="s">
        <v>118</v>
      </c>
      <c r="D4" t="s">
        <v>119</v>
      </c>
      <c r="E4" t="s">
        <v>120</v>
      </c>
      <c r="F4" t="s">
        <v>0</v>
      </c>
    </row>
    <row r="5" spans="1:6" x14ac:dyDescent="0.55000000000000004">
      <c r="A5" s="12" t="s">
        <v>122</v>
      </c>
      <c r="B5" s="21">
        <v>1.41503250592818E-2</v>
      </c>
      <c r="C5" s="21">
        <v>1.4495549044417E-2</v>
      </c>
      <c r="D5" s="21">
        <v>1.47618246298943E-2</v>
      </c>
      <c r="E5" s="21">
        <v>1.4954475446513101E-2</v>
      </c>
      <c r="F5" s="21">
        <v>1.50089954227076E-2</v>
      </c>
    </row>
    <row r="6" spans="1:6" x14ac:dyDescent="0.55000000000000004">
      <c r="A6" s="12" t="s">
        <v>123</v>
      </c>
      <c r="B6" s="21">
        <v>1.35338398273433E-2</v>
      </c>
      <c r="C6" s="21">
        <v>1.3350935051621E-2</v>
      </c>
      <c r="D6" s="21">
        <v>1.31615571890983E-2</v>
      </c>
      <c r="E6" s="21">
        <v>1.30524020414767E-2</v>
      </c>
      <c r="F6" s="21">
        <v>1.3182718080973699E-2</v>
      </c>
    </row>
    <row r="7" spans="1:6" x14ac:dyDescent="0.55000000000000004">
      <c r="A7" s="12" t="s">
        <v>124</v>
      </c>
      <c r="B7" s="21">
        <v>1.1536086512695399E-2</v>
      </c>
      <c r="C7" s="21">
        <v>1.15267396434284E-2</v>
      </c>
      <c r="D7" s="21">
        <v>1.15416448548537E-2</v>
      </c>
      <c r="E7" s="21">
        <v>1.1383246813384901E-2</v>
      </c>
      <c r="F7" s="21">
        <v>1.18535973502164E-2</v>
      </c>
    </row>
    <row r="8" spans="1:6" x14ac:dyDescent="0.55000000000000004">
      <c r="A8" s="12" t="s">
        <v>125</v>
      </c>
      <c r="B8" s="21">
        <v>1.67827910538541E-2</v>
      </c>
      <c r="C8" s="21">
        <v>1.6309299675789899E-2</v>
      </c>
      <c r="D8" s="21">
        <v>1.5747831987263199E-2</v>
      </c>
      <c r="E8" s="21">
        <v>1.59815567624506E-2</v>
      </c>
      <c r="F8" s="21">
        <v>0</v>
      </c>
    </row>
    <row r="9" spans="1:6" x14ac:dyDescent="0.55000000000000004">
      <c r="A9" s="12" t="s">
        <v>126</v>
      </c>
      <c r="B9" s="21">
        <v>1.2538878834073799E-2</v>
      </c>
      <c r="C9" s="21">
        <v>1.3076290488678199E-2</v>
      </c>
      <c r="D9" s="21">
        <v>1.37899781198651E-2</v>
      </c>
      <c r="E9" s="21">
        <v>1.4157134913293E-2</v>
      </c>
      <c r="F9" s="21">
        <v>1.5246913708344899E-2</v>
      </c>
    </row>
    <row r="10" spans="1:6" x14ac:dyDescent="0.55000000000000004">
      <c r="A10" s="12" t="s">
        <v>127</v>
      </c>
      <c r="B10" s="21">
        <v>1.6925156720949599E-2</v>
      </c>
      <c r="C10" s="21">
        <v>1.69223805124274E-2</v>
      </c>
      <c r="D10" s="21">
        <v>1.7471802740809901E-2</v>
      </c>
      <c r="E10" s="21">
        <v>1.9247362634291599E-2</v>
      </c>
      <c r="F10" s="21">
        <v>2.0114535588537399E-2</v>
      </c>
    </row>
    <row r="11" spans="1:6" x14ac:dyDescent="0.55000000000000004">
      <c r="A11" s="12" t="s">
        <v>128</v>
      </c>
      <c r="B11" s="21">
        <v>1.5378866729818599E-2</v>
      </c>
      <c r="C11" s="21">
        <v>1.4508363449664099E-2</v>
      </c>
      <c r="D11" s="21">
        <v>1.3657177309246E-2</v>
      </c>
      <c r="E11" s="21">
        <v>1.28771033015114E-2</v>
      </c>
      <c r="F11" s="21">
        <v>1.4651568502596E-2</v>
      </c>
    </row>
    <row r="12" spans="1:6" x14ac:dyDescent="0.55000000000000004">
      <c r="A12" s="12" t="s">
        <v>197</v>
      </c>
      <c r="B12" s="21">
        <v>1.6209173501685201E-2</v>
      </c>
      <c r="C12" s="21">
        <v>1.61104562796003E-2</v>
      </c>
      <c r="D12" s="21">
        <v>1.60951868766043E-2</v>
      </c>
      <c r="E12" s="21">
        <v>1.6118622599086099E-2</v>
      </c>
      <c r="F12" s="21">
        <v>1.6915098173834998E-2</v>
      </c>
    </row>
    <row r="13" spans="1:6" x14ac:dyDescent="0.55000000000000004">
      <c r="A13" s="12" t="s">
        <v>198</v>
      </c>
      <c r="B13" s="21">
        <v>8.2361821003051998E-3</v>
      </c>
      <c r="C13" s="21">
        <v>7.3864583971123502E-3</v>
      </c>
      <c r="D13" s="21">
        <v>7.5568132200777701E-3</v>
      </c>
      <c r="E13" s="21">
        <v>7.0479910237376099E-3</v>
      </c>
      <c r="F13" s="21">
        <v>6.8873067104871701E-3</v>
      </c>
    </row>
    <row r="14" spans="1:6" x14ac:dyDescent="0.55000000000000004">
      <c r="A14" s="12" t="s">
        <v>182</v>
      </c>
      <c r="B14" s="21">
        <v>1.3287921575178101E-2</v>
      </c>
      <c r="C14" s="21">
        <v>1.33477148777809E-2</v>
      </c>
      <c r="D14" s="21">
        <v>1.3458658857164799E-2</v>
      </c>
      <c r="E14" s="21">
        <v>1.3518122831276199E-2</v>
      </c>
      <c r="F14" s="21">
        <v>1.3660257080488E-2</v>
      </c>
    </row>
  </sheetData>
  <hyperlinks>
    <hyperlink ref="A2" location="'Cover page'!A1" display="Return to Cover page" xr:uid="{F955862A-601A-4EAE-842C-785857A1848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9D08-E45B-4090-9187-CAC545E9F871}">
  <dimension ref="A1:F210"/>
  <sheetViews>
    <sheetView workbookViewId="0"/>
  </sheetViews>
  <sheetFormatPr defaultRowHeight="14.4" x14ac:dyDescent="0.55000000000000004"/>
  <cols>
    <col min="1" max="1" width="39.7890625" bestFit="1" customWidth="1"/>
    <col min="2" max="7" width="7.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page'!$C$46</f>
        <v>Table 3.2. Standardised average premium rates by industry and jurisdiction, 5-year to 2022-23 (Indicator 14)</v>
      </c>
    </row>
    <row r="2" spans="1:6" ht="14.7" thickTop="1" x14ac:dyDescent="0.55000000000000004">
      <c r="A2" s="13" t="s">
        <v>114</v>
      </c>
    </row>
    <row r="3" spans="1:6" x14ac:dyDescent="0.55000000000000004">
      <c r="A3" s="11" t="s">
        <v>199</v>
      </c>
    </row>
    <row r="4" spans="1:6" x14ac:dyDescent="0.55000000000000004">
      <c r="B4" t="s">
        <v>117</v>
      </c>
      <c r="C4" t="s">
        <v>118</v>
      </c>
      <c r="D4" t="s">
        <v>119</v>
      </c>
      <c r="E4" t="s">
        <v>120</v>
      </c>
      <c r="F4" t="s">
        <v>0</v>
      </c>
    </row>
    <row r="5" spans="1:6" x14ac:dyDescent="0.55000000000000004">
      <c r="A5" s="12" t="s">
        <v>200</v>
      </c>
      <c r="B5" s="16">
        <v>6.2421461009432598E-2</v>
      </c>
      <c r="C5" s="16">
        <v>6.4855972168112702E-2</v>
      </c>
      <c r="D5" s="16">
        <v>6.6112100757863002E-2</v>
      </c>
      <c r="E5" s="16">
        <v>7.4240122749600596E-2</v>
      </c>
      <c r="F5" s="16">
        <v>8.2700169776301499E-2</v>
      </c>
    </row>
    <row r="6" spans="1:6" x14ac:dyDescent="0.55000000000000004">
      <c r="A6" s="17" t="s">
        <v>122</v>
      </c>
      <c r="B6" s="16">
        <v>4.2313927906112402E-2</v>
      </c>
      <c r="C6" s="16">
        <v>4.4881156392212997E-2</v>
      </c>
      <c r="D6" s="16">
        <v>4.52363251721127E-2</v>
      </c>
      <c r="E6" s="16">
        <v>4.7014315218043903E-2</v>
      </c>
      <c r="F6" s="16">
        <v>4.6602060641533001E-2</v>
      </c>
    </row>
    <row r="7" spans="1:6" x14ac:dyDescent="0.55000000000000004">
      <c r="A7" s="17" t="s">
        <v>123</v>
      </c>
      <c r="B7" s="16">
        <v>2.6691824503494398E-2</v>
      </c>
      <c r="C7" s="16">
        <v>2.7976886504726201E-2</v>
      </c>
      <c r="D7" s="16">
        <v>2.69710881954115E-2</v>
      </c>
      <c r="E7" s="16">
        <v>2.5161592113345801E-2</v>
      </c>
      <c r="F7" s="16">
        <v>2.3841696002969599E-2</v>
      </c>
    </row>
    <row r="8" spans="1:6" x14ac:dyDescent="0.55000000000000004">
      <c r="A8" s="17" t="s">
        <v>124</v>
      </c>
      <c r="B8" s="16">
        <v>2.6160059699234899E-2</v>
      </c>
      <c r="C8" s="16">
        <v>2.61298672782651E-2</v>
      </c>
      <c r="D8" s="16">
        <v>2.61252923454839E-2</v>
      </c>
      <c r="E8" s="16">
        <v>2.65921017017158E-2</v>
      </c>
      <c r="F8" s="16">
        <v>2.7458844940598599E-2</v>
      </c>
    </row>
    <row r="9" spans="1:6" x14ac:dyDescent="0.55000000000000004">
      <c r="A9" s="17" t="s">
        <v>125</v>
      </c>
      <c r="B9" s="16">
        <v>3.1584599687094199E-2</v>
      </c>
      <c r="C9" s="16">
        <v>2.9077714144637602E-2</v>
      </c>
      <c r="D9" s="16">
        <v>3.03896741655868E-2</v>
      </c>
      <c r="E9" s="16">
        <v>3.0391447857500101E-2</v>
      </c>
      <c r="F9" s="16">
        <v>0</v>
      </c>
    </row>
    <row r="10" spans="1:6" x14ac:dyDescent="0.55000000000000004">
      <c r="A10" s="17" t="s">
        <v>126</v>
      </c>
      <c r="B10" s="16">
        <v>4.9112720115996503E-2</v>
      </c>
      <c r="C10" s="16">
        <v>5.37585835156369E-2</v>
      </c>
      <c r="D10" s="16">
        <v>5.74170494197426E-2</v>
      </c>
      <c r="E10" s="16">
        <v>5.8978200045105997E-2</v>
      </c>
      <c r="F10" s="16">
        <v>6.3393793792913905E-2</v>
      </c>
    </row>
    <row r="11" spans="1:6" x14ac:dyDescent="0.55000000000000004">
      <c r="A11" s="17" t="s">
        <v>127</v>
      </c>
      <c r="B11" s="16">
        <v>3.7181305478921602E-2</v>
      </c>
      <c r="C11" s="16">
        <v>3.5716311636632997E-2</v>
      </c>
      <c r="D11" s="16">
        <v>3.6500672840561299E-2</v>
      </c>
      <c r="E11" s="16">
        <v>3.8293491583474198E-2</v>
      </c>
      <c r="F11" s="16">
        <v>3.7677795470155803E-2</v>
      </c>
    </row>
    <row r="12" spans="1:6" x14ac:dyDescent="0.55000000000000004">
      <c r="A12" s="17" t="s">
        <v>128</v>
      </c>
      <c r="B12" s="16">
        <v>6.2421461009432598E-2</v>
      </c>
      <c r="C12" s="16">
        <v>6.4855972168112702E-2</v>
      </c>
      <c r="D12" s="16">
        <v>6.6112100757863002E-2</v>
      </c>
      <c r="E12" s="16">
        <v>7.4240122749600596E-2</v>
      </c>
      <c r="F12" s="16">
        <v>8.2700169776301499E-2</v>
      </c>
    </row>
    <row r="13" spans="1:6" x14ac:dyDescent="0.55000000000000004">
      <c r="A13" s="17" t="s">
        <v>197</v>
      </c>
      <c r="B13" s="16">
        <v>5.9595995596469803E-2</v>
      </c>
      <c r="C13" s="16">
        <v>5.7521015673150398E-2</v>
      </c>
      <c r="D13" s="16">
        <v>5.9044030948618799E-2</v>
      </c>
      <c r="E13" s="16">
        <v>6.1061136439464599E-2</v>
      </c>
      <c r="F13" s="16">
        <v>6.4125610386566001E-2</v>
      </c>
    </row>
    <row r="14" spans="1:6" x14ac:dyDescent="0.55000000000000004">
      <c r="A14" s="17" t="s">
        <v>198</v>
      </c>
      <c r="B14" s="16">
        <v>8.4098793801348996E-3</v>
      </c>
      <c r="C14" s="16">
        <v>6.8720937159382602E-3</v>
      </c>
      <c r="D14" s="16">
        <v>5.9016032357538401E-3</v>
      </c>
      <c r="E14" s="16">
        <v>5.1780786297932003E-3</v>
      </c>
      <c r="F14" s="16">
        <v>4.0925413011552898E-3</v>
      </c>
    </row>
    <row r="15" spans="1:6" x14ac:dyDescent="0.55000000000000004">
      <c r="A15" s="17" t="s">
        <v>182</v>
      </c>
      <c r="B15" s="16">
        <v>3.4278956355472699E-2</v>
      </c>
      <c r="C15" s="16">
        <v>3.5122536882425698E-2</v>
      </c>
      <c r="D15" s="16">
        <v>3.5565398659876298E-2</v>
      </c>
      <c r="E15" s="16">
        <v>3.6042137329869002E-2</v>
      </c>
      <c r="F15" s="16">
        <v>3.6882768748046801E-2</v>
      </c>
    </row>
    <row r="16" spans="1:6" x14ac:dyDescent="0.55000000000000004">
      <c r="A16" s="12" t="s">
        <v>201</v>
      </c>
      <c r="B16" s="16">
        <v>3.3846420998061802E-2</v>
      </c>
      <c r="C16" s="16">
        <v>3.3812782735292098E-2</v>
      </c>
      <c r="D16" s="16">
        <v>5.7464539208630802E-2</v>
      </c>
      <c r="E16" s="16">
        <v>5.9129780502841997E-2</v>
      </c>
      <c r="F16" s="16">
        <v>7.9315908806223495E-2</v>
      </c>
    </row>
    <row r="17" spans="1:6" x14ac:dyDescent="0.55000000000000004">
      <c r="A17" s="17" t="s">
        <v>122</v>
      </c>
      <c r="B17" s="16">
        <v>3.2371495494543601E-2</v>
      </c>
      <c r="C17" s="16">
        <v>3.3812782735292098E-2</v>
      </c>
      <c r="D17" s="16">
        <v>3.2438390028943297E-2</v>
      </c>
      <c r="E17" s="16">
        <v>3.5845761466677797E-2</v>
      </c>
      <c r="F17" s="16">
        <v>3.8896360061065699E-2</v>
      </c>
    </row>
    <row r="18" spans="1:6" x14ac:dyDescent="0.55000000000000004">
      <c r="A18" s="17" t="s">
        <v>123</v>
      </c>
      <c r="B18" s="16">
        <v>1.8561031185658099E-2</v>
      </c>
      <c r="C18" s="16">
        <v>1.88180001566828E-2</v>
      </c>
      <c r="D18" s="16">
        <v>1.8619034548089001E-2</v>
      </c>
      <c r="E18" s="16">
        <v>2.0598394008699901E-2</v>
      </c>
      <c r="F18" s="16">
        <v>1.6390511925879699E-2</v>
      </c>
    </row>
    <row r="19" spans="1:6" x14ac:dyDescent="0.55000000000000004">
      <c r="A19" s="17" t="s">
        <v>124</v>
      </c>
      <c r="B19" s="16">
        <v>1.2742834773009099E-2</v>
      </c>
      <c r="C19" s="16">
        <v>1.33655587347305E-2</v>
      </c>
      <c r="D19" s="16">
        <v>1.3440445759434601E-2</v>
      </c>
      <c r="E19" s="16">
        <v>1.1791328763602201E-2</v>
      </c>
      <c r="F19" s="16">
        <v>1.24725654635181E-2</v>
      </c>
    </row>
    <row r="20" spans="1:6" x14ac:dyDescent="0.55000000000000004">
      <c r="A20" s="17" t="s">
        <v>125</v>
      </c>
      <c r="B20" s="16">
        <v>1.7235180175778301E-2</v>
      </c>
      <c r="C20" s="16">
        <v>1.7047584120271599E-2</v>
      </c>
      <c r="D20" s="16">
        <v>1.6258270697521799E-2</v>
      </c>
      <c r="E20" s="16">
        <v>1.60333261971125E-2</v>
      </c>
      <c r="F20" s="16">
        <v>0</v>
      </c>
    </row>
    <row r="21" spans="1:6" x14ac:dyDescent="0.55000000000000004">
      <c r="A21" s="17" t="s">
        <v>126</v>
      </c>
      <c r="B21" s="16">
        <v>9.1335481287472906E-3</v>
      </c>
      <c r="C21" s="16">
        <v>9.4904060949525006E-3</v>
      </c>
      <c r="D21" s="16">
        <v>1.0324096595496501E-2</v>
      </c>
      <c r="E21" s="16">
        <v>9.8016145513725294E-3</v>
      </c>
      <c r="F21" s="16">
        <v>1.01342399974166E-2</v>
      </c>
    </row>
    <row r="22" spans="1:6" x14ac:dyDescent="0.55000000000000004">
      <c r="A22" s="17" t="s">
        <v>127</v>
      </c>
      <c r="B22" s="16">
        <v>1.56026686671477E-2</v>
      </c>
      <c r="C22" s="16">
        <v>1.3618916803676599E-2</v>
      </c>
      <c r="D22" s="16">
        <v>1.7783869110325499E-2</v>
      </c>
      <c r="E22" s="16">
        <v>1.9168625010297501E-2</v>
      </c>
      <c r="F22" s="16">
        <v>1.5721018825878001E-2</v>
      </c>
    </row>
    <row r="23" spans="1:6" x14ac:dyDescent="0.55000000000000004">
      <c r="A23" s="17" t="s">
        <v>128</v>
      </c>
      <c r="B23" s="16">
        <v>1.42057841933353E-2</v>
      </c>
      <c r="C23" s="16">
        <v>1.4070109969344999E-2</v>
      </c>
      <c r="D23" s="16">
        <v>1.3828721591801801E-2</v>
      </c>
      <c r="E23" s="16">
        <v>1.40201753693521E-2</v>
      </c>
      <c r="F23" s="16">
        <v>1.59782294431756E-2</v>
      </c>
    </row>
    <row r="24" spans="1:6" x14ac:dyDescent="0.55000000000000004">
      <c r="A24" s="17" t="s">
        <v>197</v>
      </c>
      <c r="B24" s="16">
        <v>3.3846420998061802E-2</v>
      </c>
      <c r="C24" s="16">
        <v>2.6905679920978798E-2</v>
      </c>
      <c r="D24" s="16">
        <v>5.7464539208630802E-2</v>
      </c>
      <c r="E24" s="16">
        <v>5.9129780502841997E-2</v>
      </c>
      <c r="F24" s="16">
        <v>7.9315908806223495E-2</v>
      </c>
    </row>
    <row r="25" spans="1:6" x14ac:dyDescent="0.55000000000000004">
      <c r="A25" s="17" t="s">
        <v>182</v>
      </c>
      <c r="B25" s="16">
        <v>1.45157757274074E-2</v>
      </c>
      <c r="C25" s="16">
        <v>1.5038326147408E-2</v>
      </c>
      <c r="D25" s="16">
        <v>1.50016810877041E-2</v>
      </c>
      <c r="E25" s="16">
        <v>1.4917092954334301E-2</v>
      </c>
      <c r="F25" s="16">
        <v>1.54023438207178E-2</v>
      </c>
    </row>
    <row r="26" spans="1:6" x14ac:dyDescent="0.55000000000000004">
      <c r="A26" s="12" t="s">
        <v>202</v>
      </c>
      <c r="B26" s="16">
        <v>3.5939921322112198E-2</v>
      </c>
      <c r="C26" s="16">
        <v>3.7196215160689203E-2</v>
      </c>
      <c r="D26" s="16">
        <v>4.0217070977299402E-2</v>
      </c>
      <c r="E26" s="16">
        <v>4.0637099123593597E-2</v>
      </c>
      <c r="F26" s="16">
        <v>4.2714924872589502E-2</v>
      </c>
    </row>
    <row r="27" spans="1:6" x14ac:dyDescent="0.55000000000000004">
      <c r="A27" s="17" t="s">
        <v>122</v>
      </c>
      <c r="B27" s="16">
        <v>2.4888932336296399E-2</v>
      </c>
      <c r="C27" s="16">
        <v>2.58271831997983E-2</v>
      </c>
      <c r="D27" s="16">
        <v>2.6309537298271801E-2</v>
      </c>
      <c r="E27" s="16">
        <v>2.7167790817960401E-2</v>
      </c>
      <c r="F27" s="16">
        <v>2.8058601205388101E-2</v>
      </c>
    </row>
    <row r="28" spans="1:6" x14ac:dyDescent="0.55000000000000004">
      <c r="A28" s="17" t="s">
        <v>123</v>
      </c>
      <c r="B28" s="16">
        <v>2.3366870677175799E-2</v>
      </c>
      <c r="C28" s="16">
        <v>2.287220338541E-2</v>
      </c>
      <c r="D28" s="16">
        <v>2.2196481626379602E-2</v>
      </c>
      <c r="E28" s="16">
        <v>2.12310428597349E-2</v>
      </c>
      <c r="F28" s="16">
        <v>2.1220015967883001E-2</v>
      </c>
    </row>
    <row r="29" spans="1:6" x14ac:dyDescent="0.55000000000000004">
      <c r="A29" s="17" t="s">
        <v>124</v>
      </c>
      <c r="B29" s="16">
        <v>1.8258009030548802E-2</v>
      </c>
      <c r="C29" s="16">
        <v>1.8252779715873399E-2</v>
      </c>
      <c r="D29" s="16">
        <v>1.8263321473570099E-2</v>
      </c>
      <c r="E29" s="16">
        <v>1.7998512611350999E-2</v>
      </c>
      <c r="F29" s="16">
        <v>1.8474380216756799E-2</v>
      </c>
    </row>
    <row r="30" spans="1:6" x14ac:dyDescent="0.55000000000000004">
      <c r="A30" s="17" t="s">
        <v>125</v>
      </c>
      <c r="B30" s="16">
        <v>2.6075420377944102E-2</v>
      </c>
      <c r="C30" s="16">
        <v>2.4395637049148398E-2</v>
      </c>
      <c r="D30" s="16">
        <v>2.4404563429053401E-2</v>
      </c>
      <c r="E30" s="16">
        <v>2.4632122787614601E-2</v>
      </c>
      <c r="F30" s="16">
        <v>0</v>
      </c>
    </row>
    <row r="31" spans="1:6" x14ac:dyDescent="0.55000000000000004">
      <c r="A31" s="17" t="s">
        <v>126</v>
      </c>
      <c r="B31" s="16">
        <v>1.8872674885007101E-2</v>
      </c>
      <c r="C31" s="16">
        <v>1.9120955393688299E-2</v>
      </c>
      <c r="D31" s="16">
        <v>2.0604375218783701E-2</v>
      </c>
      <c r="E31" s="16">
        <v>2.1192568221395001E-2</v>
      </c>
      <c r="F31" s="16">
        <v>2.3271876359499E-2</v>
      </c>
    </row>
    <row r="32" spans="1:6" x14ac:dyDescent="0.55000000000000004">
      <c r="A32" s="17" t="s">
        <v>127</v>
      </c>
      <c r="B32" s="16">
        <v>1.6797375265383298E-2</v>
      </c>
      <c r="C32" s="16">
        <v>1.8338623265178901E-2</v>
      </c>
      <c r="D32" s="16">
        <v>1.9402378634317801E-2</v>
      </c>
      <c r="E32" s="16">
        <v>2.1602013704592402E-2</v>
      </c>
      <c r="F32" s="16">
        <v>2.2350712913685102E-2</v>
      </c>
    </row>
    <row r="33" spans="1:6" x14ac:dyDescent="0.55000000000000004">
      <c r="A33" s="17" t="s">
        <v>128</v>
      </c>
      <c r="B33" s="16">
        <v>1.9034625005181001E-2</v>
      </c>
      <c r="C33" s="16">
        <v>1.8382719519738001E-2</v>
      </c>
      <c r="D33" s="16">
        <v>1.8226890755378901E-2</v>
      </c>
      <c r="E33" s="16">
        <v>1.8721767411272301E-2</v>
      </c>
      <c r="F33" s="16">
        <v>2.1942067395468001E-2</v>
      </c>
    </row>
    <row r="34" spans="1:6" x14ac:dyDescent="0.55000000000000004">
      <c r="A34" s="17" t="s">
        <v>197</v>
      </c>
      <c r="B34" s="16">
        <v>3.5939921322112198E-2</v>
      </c>
      <c r="C34" s="16">
        <v>3.7196215160689203E-2</v>
      </c>
      <c r="D34" s="16">
        <v>4.0217070977299402E-2</v>
      </c>
      <c r="E34" s="16">
        <v>4.0637099123593597E-2</v>
      </c>
      <c r="F34" s="16">
        <v>4.2714924872589502E-2</v>
      </c>
    </row>
    <row r="35" spans="1:6" x14ac:dyDescent="0.55000000000000004">
      <c r="A35" s="17" t="s">
        <v>198</v>
      </c>
      <c r="B35" s="16">
        <v>1.60893372673217E-3</v>
      </c>
      <c r="C35" s="16">
        <v>2.5371016887629E-3</v>
      </c>
      <c r="D35" s="16">
        <v>2.6866334985171602E-3</v>
      </c>
      <c r="E35" s="16">
        <v>1.2339737384554199E-2</v>
      </c>
      <c r="F35" s="16">
        <v>2.31816316153725E-3</v>
      </c>
    </row>
    <row r="36" spans="1:6" x14ac:dyDescent="0.55000000000000004">
      <c r="A36" s="17" t="s">
        <v>182</v>
      </c>
      <c r="B36" s="16">
        <v>2.2266330035063099E-2</v>
      </c>
      <c r="C36" s="16">
        <v>2.2415458197168399E-2</v>
      </c>
      <c r="D36" s="16">
        <v>2.2426388115969299E-2</v>
      </c>
      <c r="E36" s="16">
        <v>2.2575153196596202E-2</v>
      </c>
      <c r="F36" s="16">
        <v>2.2908412165373301E-2</v>
      </c>
    </row>
    <row r="37" spans="1:6" x14ac:dyDescent="0.55000000000000004">
      <c r="A37" s="12" t="s">
        <v>203</v>
      </c>
      <c r="B37" s="16">
        <v>2.0726905635943201E-2</v>
      </c>
      <c r="C37" s="16">
        <v>3.0939570937371201E-2</v>
      </c>
      <c r="D37" s="16">
        <v>3.2300381121996E-2</v>
      </c>
      <c r="E37" s="16">
        <v>3.7865610618123401E-2</v>
      </c>
      <c r="F37" s="16">
        <v>4.0879495827546297E-2</v>
      </c>
    </row>
    <row r="38" spans="1:6" x14ac:dyDescent="0.55000000000000004">
      <c r="A38" s="17" t="s">
        <v>122</v>
      </c>
      <c r="B38" s="16">
        <v>1.8101154174986901E-2</v>
      </c>
      <c r="C38" s="16">
        <v>1.9631262306575099E-2</v>
      </c>
      <c r="D38" s="16">
        <v>2.0904405761755399E-2</v>
      </c>
      <c r="E38" s="16">
        <v>2.0285613315426599E-2</v>
      </c>
      <c r="F38" s="16">
        <v>1.9638804714126601E-2</v>
      </c>
    </row>
    <row r="39" spans="1:6" x14ac:dyDescent="0.55000000000000004">
      <c r="A39" s="17" t="s">
        <v>123</v>
      </c>
      <c r="B39" s="16">
        <v>1.2507767857562101E-2</v>
      </c>
      <c r="C39" s="16">
        <v>1.23577883519901E-2</v>
      </c>
      <c r="D39" s="16">
        <v>1.2452779700091799E-2</v>
      </c>
      <c r="E39" s="16">
        <v>1.1489434226041401E-2</v>
      </c>
      <c r="F39" s="16">
        <v>1.1562443118504901E-2</v>
      </c>
    </row>
    <row r="40" spans="1:6" x14ac:dyDescent="0.55000000000000004">
      <c r="A40" s="17" t="s">
        <v>124</v>
      </c>
      <c r="B40" s="16">
        <v>8.6281086026376696E-3</v>
      </c>
      <c r="C40" s="16">
        <v>8.4252564787012305E-3</v>
      </c>
      <c r="D40" s="16">
        <v>7.39407955404108E-3</v>
      </c>
      <c r="E40" s="16">
        <v>7.33617241644287E-3</v>
      </c>
      <c r="F40" s="16">
        <v>7.4620226736253998E-3</v>
      </c>
    </row>
    <row r="41" spans="1:6" x14ac:dyDescent="0.55000000000000004">
      <c r="A41" s="17" t="s">
        <v>125</v>
      </c>
      <c r="B41" s="16">
        <v>1.14764984225926E-2</v>
      </c>
      <c r="C41" s="16">
        <v>1.1086123630223901E-2</v>
      </c>
      <c r="D41" s="16">
        <v>1.1799188988549101E-2</v>
      </c>
      <c r="E41" s="16">
        <v>1.1746262353965401E-2</v>
      </c>
      <c r="F41" s="16">
        <v>0</v>
      </c>
    </row>
    <row r="42" spans="1:6" x14ac:dyDescent="0.55000000000000004">
      <c r="A42" s="17" t="s">
        <v>126</v>
      </c>
      <c r="B42" s="16">
        <v>8.6335404304053506E-3</v>
      </c>
      <c r="C42" s="16">
        <v>7.2563877036249703E-3</v>
      </c>
      <c r="D42" s="16">
        <v>7.6816146439038198E-3</v>
      </c>
      <c r="E42" s="16">
        <v>8.4611248196552209E-3</v>
      </c>
      <c r="F42" s="16">
        <v>1.04903556329639E-2</v>
      </c>
    </row>
    <row r="43" spans="1:6" x14ac:dyDescent="0.55000000000000004">
      <c r="A43" s="17" t="s">
        <v>127</v>
      </c>
      <c r="B43" s="16">
        <v>8.8817379303724898E-3</v>
      </c>
      <c r="C43" s="16">
        <v>8.6193510974400603E-3</v>
      </c>
      <c r="D43" s="16">
        <v>9.2455013028882402E-3</v>
      </c>
      <c r="E43" s="16">
        <v>8.3519827180107992E-3</v>
      </c>
      <c r="F43" s="16">
        <v>9.4837621195992192E-3</v>
      </c>
    </row>
    <row r="44" spans="1:6" x14ac:dyDescent="0.55000000000000004">
      <c r="A44" s="17" t="s">
        <v>128</v>
      </c>
      <c r="B44" s="16">
        <v>6.9235269854690503E-3</v>
      </c>
      <c r="C44" s="16">
        <v>7.5217931069444998E-3</v>
      </c>
      <c r="D44" s="16">
        <v>6.50774579507308E-3</v>
      </c>
      <c r="E44" s="16">
        <v>6.7015063670900496E-3</v>
      </c>
      <c r="F44" s="16">
        <v>6.2214308007777002E-3</v>
      </c>
    </row>
    <row r="45" spans="1:6" x14ac:dyDescent="0.55000000000000004">
      <c r="A45" s="17" t="s">
        <v>197</v>
      </c>
      <c r="B45" s="16">
        <v>2.0726905635943201E-2</v>
      </c>
      <c r="C45" s="16">
        <v>3.0939570937371201E-2</v>
      </c>
      <c r="D45" s="16">
        <v>3.2300381121996E-2</v>
      </c>
      <c r="E45" s="16">
        <v>3.7865610618123401E-2</v>
      </c>
      <c r="F45" s="16">
        <v>4.0879495827546297E-2</v>
      </c>
    </row>
    <row r="46" spans="1:6" x14ac:dyDescent="0.55000000000000004">
      <c r="A46" s="17" t="s">
        <v>198</v>
      </c>
      <c r="B46" s="16">
        <v>1.47568385059819E-2</v>
      </c>
      <c r="C46" s="16">
        <v>1.6335672857926201E-2</v>
      </c>
      <c r="D46" s="16">
        <v>1.2470540524830201E-2</v>
      </c>
      <c r="E46" s="16">
        <v>1.47806928082291E-2</v>
      </c>
      <c r="F46" s="16">
        <v>1.46368108364526E-2</v>
      </c>
    </row>
    <row r="47" spans="1:6" x14ac:dyDescent="0.55000000000000004">
      <c r="A47" s="17" t="s">
        <v>182</v>
      </c>
      <c r="B47" s="16">
        <v>1.27180640336802E-2</v>
      </c>
      <c r="C47" s="16">
        <v>1.3014670068275801E-2</v>
      </c>
      <c r="D47" s="16">
        <v>1.29378109733558E-2</v>
      </c>
      <c r="E47" s="16">
        <v>1.2778032895803501E-2</v>
      </c>
      <c r="F47" s="16">
        <v>1.30811288885918E-2</v>
      </c>
    </row>
    <row r="48" spans="1:6" x14ac:dyDescent="0.55000000000000004">
      <c r="A48" s="12" t="s">
        <v>204</v>
      </c>
      <c r="B48" s="16">
        <v>4.1106225990475399E-2</v>
      </c>
      <c r="C48" s="16">
        <v>4.0142413001340797E-2</v>
      </c>
      <c r="D48" s="16">
        <v>4.1682824469650499E-2</v>
      </c>
      <c r="E48" s="16">
        <v>4.2925380661232401E-2</v>
      </c>
      <c r="F48" s="16">
        <v>4.5968485912277202E-2</v>
      </c>
    </row>
    <row r="49" spans="1:6" x14ac:dyDescent="0.55000000000000004">
      <c r="A49" s="17" t="s">
        <v>122</v>
      </c>
      <c r="B49" s="16">
        <v>2.7327336253615799E-2</v>
      </c>
      <c r="C49" s="16">
        <v>2.8230032641955501E-2</v>
      </c>
      <c r="D49" s="16">
        <v>2.9220781445852301E-2</v>
      </c>
      <c r="E49" s="16">
        <v>3.00023812093002E-2</v>
      </c>
      <c r="F49" s="16">
        <v>3.0595653003881899E-2</v>
      </c>
    </row>
    <row r="50" spans="1:6" x14ac:dyDescent="0.55000000000000004">
      <c r="A50" s="17" t="s">
        <v>123</v>
      </c>
      <c r="B50" s="16">
        <v>1.9718796527347399E-2</v>
      </c>
      <c r="C50" s="16">
        <v>1.9707069791562799E-2</v>
      </c>
      <c r="D50" s="16">
        <v>1.9441423937591001E-2</v>
      </c>
      <c r="E50" s="16">
        <v>1.9734770557260799E-2</v>
      </c>
      <c r="F50" s="16">
        <v>1.9509281676351398E-2</v>
      </c>
    </row>
    <row r="51" spans="1:6" x14ac:dyDescent="0.55000000000000004">
      <c r="A51" s="17" t="s">
        <v>124</v>
      </c>
      <c r="B51" s="16">
        <v>1.76193522569844E-2</v>
      </c>
      <c r="C51" s="16">
        <v>1.7398127880128799E-2</v>
      </c>
      <c r="D51" s="16">
        <v>1.7620618557292501E-2</v>
      </c>
      <c r="E51" s="16">
        <v>1.7575679080675099E-2</v>
      </c>
      <c r="F51" s="16">
        <v>1.8238430293562199E-2</v>
      </c>
    </row>
    <row r="52" spans="1:6" x14ac:dyDescent="0.55000000000000004">
      <c r="A52" s="17" t="s">
        <v>125</v>
      </c>
      <c r="B52" s="16">
        <v>2.4351871973250699E-2</v>
      </c>
      <c r="C52" s="16">
        <v>2.4598320929446998E-2</v>
      </c>
      <c r="D52" s="16">
        <v>2.3667390973573298E-2</v>
      </c>
      <c r="E52" s="16">
        <v>2.3436893491497801E-2</v>
      </c>
      <c r="F52" s="16">
        <v>0</v>
      </c>
    </row>
    <row r="53" spans="1:6" x14ac:dyDescent="0.55000000000000004">
      <c r="A53" s="17" t="s">
        <v>126</v>
      </c>
      <c r="B53" s="16">
        <v>1.6005697768495999E-2</v>
      </c>
      <c r="C53" s="16">
        <v>1.7040399648756099E-2</v>
      </c>
      <c r="D53" s="16">
        <v>1.8605098142668901E-2</v>
      </c>
      <c r="E53" s="16">
        <v>1.92516569594668E-2</v>
      </c>
      <c r="F53" s="16">
        <v>2.14242960850487E-2</v>
      </c>
    </row>
    <row r="54" spans="1:6" x14ac:dyDescent="0.55000000000000004">
      <c r="A54" s="17" t="s">
        <v>127</v>
      </c>
      <c r="B54" s="16">
        <v>2.4589166034985802E-2</v>
      </c>
      <c r="C54" s="16">
        <v>2.3368952760238201E-2</v>
      </c>
      <c r="D54" s="16">
        <v>2.35890615289133E-2</v>
      </c>
      <c r="E54" s="16">
        <v>2.4480038035292001E-2</v>
      </c>
      <c r="F54" s="16">
        <v>2.5026231913372901E-2</v>
      </c>
    </row>
    <row r="55" spans="1:6" x14ac:dyDescent="0.55000000000000004">
      <c r="A55" s="17" t="s">
        <v>128</v>
      </c>
      <c r="B55" s="16">
        <v>2.2639667670411E-2</v>
      </c>
      <c r="C55" s="16">
        <v>2.4725233740998699E-2</v>
      </c>
      <c r="D55" s="16">
        <v>2.4544316531136898E-2</v>
      </c>
      <c r="E55" s="16">
        <v>2.6024538221600699E-2</v>
      </c>
      <c r="F55" s="16">
        <v>2.78501243234251E-2</v>
      </c>
    </row>
    <row r="56" spans="1:6" x14ac:dyDescent="0.55000000000000004">
      <c r="A56" s="17" t="s">
        <v>197</v>
      </c>
      <c r="B56" s="16">
        <v>4.1106225990475399E-2</v>
      </c>
      <c r="C56" s="16">
        <v>4.0142413001340797E-2</v>
      </c>
      <c r="D56" s="16">
        <v>4.1682824469650499E-2</v>
      </c>
      <c r="E56" s="16">
        <v>4.2925380661232401E-2</v>
      </c>
      <c r="F56" s="16">
        <v>4.5968485912277202E-2</v>
      </c>
    </row>
    <row r="57" spans="1:6" x14ac:dyDescent="0.55000000000000004">
      <c r="A57" s="17" t="s">
        <v>198</v>
      </c>
      <c r="B57" s="16">
        <v>6.6376426685518396E-4</v>
      </c>
      <c r="C57" s="16">
        <v>3.0287457829815401E-3</v>
      </c>
      <c r="D57" s="16">
        <v>4.6004784575726402E-3</v>
      </c>
      <c r="E57" s="16">
        <v>5.8889540509495901E-3</v>
      </c>
      <c r="F57" s="16">
        <v>2.6218606811860001E-3</v>
      </c>
    </row>
    <row r="58" spans="1:6" x14ac:dyDescent="0.55000000000000004">
      <c r="A58" s="17" t="s">
        <v>182</v>
      </c>
      <c r="B58" s="16">
        <v>2.1598017040799802E-2</v>
      </c>
      <c r="C58" s="16">
        <v>2.2017389385154899E-2</v>
      </c>
      <c r="D58" s="16">
        <v>2.2400061804427201E-2</v>
      </c>
      <c r="E58" s="16">
        <v>2.2710644880171601E-2</v>
      </c>
      <c r="F58" s="16">
        <v>2.32052138406297E-2</v>
      </c>
    </row>
    <row r="59" spans="1:6" x14ac:dyDescent="0.55000000000000004">
      <c r="A59" s="12" t="s">
        <v>205</v>
      </c>
      <c r="B59" s="16">
        <v>2.2712238038825501E-2</v>
      </c>
      <c r="C59" s="16">
        <v>2.37057328289518E-2</v>
      </c>
      <c r="D59" s="16">
        <v>2.4642122922719199E-2</v>
      </c>
      <c r="E59" s="16">
        <v>2.3529600543190199E-2</v>
      </c>
      <c r="F59" s="16">
        <v>2.4177239812782001E-2</v>
      </c>
    </row>
    <row r="60" spans="1:6" x14ac:dyDescent="0.55000000000000004">
      <c r="A60" s="17" t="s">
        <v>122</v>
      </c>
      <c r="B60" s="16">
        <v>1.0385989485643799E-2</v>
      </c>
      <c r="C60" s="16">
        <v>1.08369190548091E-2</v>
      </c>
      <c r="D60" s="16">
        <v>1.1067917137350501E-2</v>
      </c>
      <c r="E60" s="16">
        <v>1.15254948629579E-2</v>
      </c>
      <c r="F60" s="16">
        <v>1.2077161712727401E-2</v>
      </c>
    </row>
    <row r="61" spans="1:6" x14ac:dyDescent="0.55000000000000004">
      <c r="A61" s="17" t="s">
        <v>123</v>
      </c>
      <c r="B61" s="16">
        <v>1.0403458720585301E-2</v>
      </c>
      <c r="C61" s="16">
        <v>1.0212828976897599E-2</v>
      </c>
      <c r="D61" s="16">
        <v>9.9793891847508708E-3</v>
      </c>
      <c r="E61" s="16">
        <v>9.8372914958679298E-3</v>
      </c>
      <c r="F61" s="16">
        <v>1.0047286679788599E-2</v>
      </c>
    </row>
    <row r="62" spans="1:6" x14ac:dyDescent="0.55000000000000004">
      <c r="A62" s="17" t="s">
        <v>124</v>
      </c>
      <c r="B62" s="16">
        <v>9.1815352544456306E-3</v>
      </c>
      <c r="C62" s="16">
        <v>9.2929430658821605E-3</v>
      </c>
      <c r="D62" s="16">
        <v>9.2979074624338597E-3</v>
      </c>
      <c r="E62" s="16">
        <v>9.3529061761412607E-3</v>
      </c>
      <c r="F62" s="16">
        <v>9.5196751693565392E-3</v>
      </c>
    </row>
    <row r="63" spans="1:6" x14ac:dyDescent="0.55000000000000004">
      <c r="A63" s="17" t="s">
        <v>125</v>
      </c>
      <c r="B63" s="16">
        <v>1.28252721900199E-2</v>
      </c>
      <c r="C63" s="16">
        <v>1.25266010212491E-2</v>
      </c>
      <c r="D63" s="16">
        <v>1.21935482196395E-2</v>
      </c>
      <c r="E63" s="16">
        <v>1.21597809646539E-2</v>
      </c>
      <c r="F63" s="16">
        <v>0</v>
      </c>
    </row>
    <row r="64" spans="1:6" x14ac:dyDescent="0.55000000000000004">
      <c r="A64" s="17" t="s">
        <v>126</v>
      </c>
      <c r="B64" s="16">
        <v>1.1905988527134599E-2</v>
      </c>
      <c r="C64" s="16">
        <v>1.2272260800334099E-2</v>
      </c>
      <c r="D64" s="16">
        <v>1.2928169737804E-2</v>
      </c>
      <c r="E64" s="16">
        <v>1.3445130770509E-2</v>
      </c>
      <c r="F64" s="16">
        <v>1.46915893879158E-2</v>
      </c>
    </row>
    <row r="65" spans="1:6" x14ac:dyDescent="0.55000000000000004">
      <c r="A65" s="17" t="s">
        <v>127</v>
      </c>
      <c r="B65" s="16">
        <v>1.47991606410368E-2</v>
      </c>
      <c r="C65" s="16">
        <v>1.39388559648318E-2</v>
      </c>
      <c r="D65" s="16">
        <v>1.47042282835383E-2</v>
      </c>
      <c r="E65" s="16">
        <v>1.48289481008698E-2</v>
      </c>
      <c r="F65" s="16">
        <v>1.40367612553207E-2</v>
      </c>
    </row>
    <row r="66" spans="1:6" x14ac:dyDescent="0.55000000000000004">
      <c r="A66" s="17" t="s">
        <v>128</v>
      </c>
      <c r="B66" s="16">
        <v>1.8448552472704601E-2</v>
      </c>
      <c r="C66" s="16">
        <v>1.8073124702378499E-2</v>
      </c>
      <c r="D66" s="16">
        <v>1.71408486533095E-2</v>
      </c>
      <c r="E66" s="16">
        <v>1.8431782896232901E-2</v>
      </c>
      <c r="F66" s="16">
        <v>2.02235510842129E-2</v>
      </c>
    </row>
    <row r="67" spans="1:6" x14ac:dyDescent="0.55000000000000004">
      <c r="A67" s="17" t="s">
        <v>197</v>
      </c>
      <c r="B67" s="16">
        <v>2.2712238038825501E-2</v>
      </c>
      <c r="C67" s="16">
        <v>2.37057328289518E-2</v>
      </c>
      <c r="D67" s="16">
        <v>2.4642122922719199E-2</v>
      </c>
      <c r="E67" s="16">
        <v>2.3529600543190199E-2</v>
      </c>
      <c r="F67" s="16">
        <v>2.4177239812782001E-2</v>
      </c>
    </row>
    <row r="68" spans="1:6" x14ac:dyDescent="0.55000000000000004">
      <c r="A68" s="17" t="s">
        <v>182</v>
      </c>
      <c r="B68" s="16">
        <v>1.05765257634622E-2</v>
      </c>
      <c r="C68" s="16">
        <v>1.0717506976797899E-2</v>
      </c>
      <c r="D68" s="16">
        <v>1.0796398409805501E-2</v>
      </c>
      <c r="E68" s="16">
        <v>1.0977290034778301E-2</v>
      </c>
      <c r="F68" s="16">
        <v>1.13289444472221E-2</v>
      </c>
    </row>
    <row r="69" spans="1:6" x14ac:dyDescent="0.55000000000000004">
      <c r="A69" s="12" t="s">
        <v>206</v>
      </c>
      <c r="B69" s="16">
        <v>2.3598048428720601E-2</v>
      </c>
      <c r="C69" s="16">
        <v>2.28334590471405E-2</v>
      </c>
      <c r="D69" s="16">
        <v>2.4716277848502301E-2</v>
      </c>
      <c r="E69" s="16">
        <v>2.5013541898589901E-2</v>
      </c>
      <c r="F69" s="16">
        <v>2.5558876147649099E-2</v>
      </c>
    </row>
    <row r="70" spans="1:6" x14ac:dyDescent="0.55000000000000004">
      <c r="A70" s="17" t="s">
        <v>122</v>
      </c>
      <c r="B70" s="16">
        <v>1.8706197382957299E-2</v>
      </c>
      <c r="C70" s="16">
        <v>1.9799674627644901E-2</v>
      </c>
      <c r="D70" s="16">
        <v>2.03996345376725E-2</v>
      </c>
      <c r="E70" s="16">
        <v>2.0423188057488498E-2</v>
      </c>
      <c r="F70" s="16">
        <v>2.00585108730491E-2</v>
      </c>
    </row>
    <row r="71" spans="1:6" x14ac:dyDescent="0.55000000000000004">
      <c r="A71" s="17" t="s">
        <v>123</v>
      </c>
      <c r="B71" s="16">
        <v>1.36379408351194E-2</v>
      </c>
      <c r="C71" s="16">
        <v>1.38750480518934E-2</v>
      </c>
      <c r="D71" s="16">
        <v>1.23963368800886E-2</v>
      </c>
      <c r="E71" s="16">
        <v>1.14834198590247E-2</v>
      </c>
      <c r="F71" s="16">
        <v>1.12802759108018E-2</v>
      </c>
    </row>
    <row r="72" spans="1:6" x14ac:dyDescent="0.55000000000000004">
      <c r="A72" s="17" t="s">
        <v>124</v>
      </c>
      <c r="B72" s="16">
        <v>1.2546272737115701E-2</v>
      </c>
      <c r="C72" s="16">
        <v>1.27025524968317E-2</v>
      </c>
      <c r="D72" s="16">
        <v>1.28576683442781E-2</v>
      </c>
      <c r="E72" s="16">
        <v>1.28786835317065E-2</v>
      </c>
      <c r="F72" s="16">
        <v>1.3233888044077701E-2</v>
      </c>
    </row>
    <row r="73" spans="1:6" x14ac:dyDescent="0.55000000000000004">
      <c r="A73" s="17" t="s">
        <v>125</v>
      </c>
      <c r="B73" s="16">
        <v>1.3956607131592099E-2</v>
      </c>
      <c r="C73" s="16">
        <v>1.3756694024074799E-2</v>
      </c>
      <c r="D73" s="16">
        <v>1.3617601888277301E-2</v>
      </c>
      <c r="E73" s="16">
        <v>1.4336263028872399E-2</v>
      </c>
      <c r="F73" s="16">
        <v>0</v>
      </c>
    </row>
    <row r="74" spans="1:6" x14ac:dyDescent="0.55000000000000004">
      <c r="A74" s="17" t="s">
        <v>126</v>
      </c>
      <c r="B74" s="16">
        <v>1.4913942692477301E-2</v>
      </c>
      <c r="C74" s="16">
        <v>1.5584359478256E-2</v>
      </c>
      <c r="D74" s="16">
        <v>1.6352471131709501E-2</v>
      </c>
      <c r="E74" s="16">
        <v>1.71307076638521E-2</v>
      </c>
      <c r="F74" s="16">
        <v>1.80294668189954E-2</v>
      </c>
    </row>
    <row r="75" spans="1:6" x14ac:dyDescent="0.55000000000000004">
      <c r="A75" s="17" t="s">
        <v>127</v>
      </c>
      <c r="B75" s="16">
        <v>1.49962599225803E-2</v>
      </c>
      <c r="C75" s="16">
        <v>1.3824038586549601E-2</v>
      </c>
      <c r="D75" s="16">
        <v>1.46385598282056E-2</v>
      </c>
      <c r="E75" s="16">
        <v>1.4510097006096701E-2</v>
      </c>
      <c r="F75" s="16">
        <v>1.30279247229751E-2</v>
      </c>
    </row>
    <row r="76" spans="1:6" x14ac:dyDescent="0.55000000000000004">
      <c r="A76" s="17" t="s">
        <v>128</v>
      </c>
      <c r="B76" s="16">
        <v>1.8937490518875801E-2</v>
      </c>
      <c r="C76" s="16">
        <v>1.8365950366803802E-2</v>
      </c>
      <c r="D76" s="16">
        <v>1.75773856996785E-2</v>
      </c>
      <c r="E76" s="16">
        <v>1.80704137632356E-2</v>
      </c>
      <c r="F76" s="16">
        <v>2.2086185133171801E-2</v>
      </c>
    </row>
    <row r="77" spans="1:6" x14ac:dyDescent="0.55000000000000004">
      <c r="A77" s="17" t="s">
        <v>197</v>
      </c>
      <c r="B77" s="16">
        <v>2.3598048428720601E-2</v>
      </c>
      <c r="C77" s="16">
        <v>2.28334590471405E-2</v>
      </c>
      <c r="D77" s="16">
        <v>2.4716277848502301E-2</v>
      </c>
      <c r="E77" s="16">
        <v>2.5013541898589901E-2</v>
      </c>
      <c r="F77" s="16">
        <v>2.5558876147649099E-2</v>
      </c>
    </row>
    <row r="78" spans="1:6" x14ac:dyDescent="0.55000000000000004">
      <c r="A78" s="17" t="s">
        <v>182</v>
      </c>
      <c r="B78" s="16">
        <v>1.53346976267745E-2</v>
      </c>
      <c r="C78" s="16">
        <v>1.57727996845669E-2</v>
      </c>
      <c r="D78" s="16">
        <v>1.5748567240309201E-2</v>
      </c>
      <c r="E78" s="16">
        <v>1.5570677949463801E-2</v>
      </c>
      <c r="F78" s="16">
        <v>1.5645536520263501E-2</v>
      </c>
    </row>
    <row r="79" spans="1:6" x14ac:dyDescent="0.55000000000000004">
      <c r="A79" s="12" t="s">
        <v>207</v>
      </c>
      <c r="B79" s="16">
        <v>2.0407442137337601E-2</v>
      </c>
      <c r="C79" s="16">
        <v>2.03063466013053E-2</v>
      </c>
      <c r="D79" s="16">
        <v>2.06312614350329E-2</v>
      </c>
      <c r="E79" s="16">
        <v>2.1433809975549899E-2</v>
      </c>
      <c r="F79" s="16">
        <v>2.2762277289194301E-2</v>
      </c>
    </row>
    <row r="80" spans="1:6" x14ac:dyDescent="0.55000000000000004">
      <c r="A80" s="17" t="s">
        <v>122</v>
      </c>
      <c r="B80" s="16">
        <v>1.91471363700258E-2</v>
      </c>
      <c r="C80" s="16">
        <v>1.9214624989927799E-2</v>
      </c>
      <c r="D80" s="16">
        <v>1.9444527402937801E-2</v>
      </c>
      <c r="E80" s="16">
        <v>1.9647602214066699E-2</v>
      </c>
      <c r="F80" s="16">
        <v>1.8806779640104999E-2</v>
      </c>
    </row>
    <row r="81" spans="1:6" x14ac:dyDescent="0.55000000000000004">
      <c r="A81" s="17" t="s">
        <v>123</v>
      </c>
      <c r="B81" s="16">
        <v>1.33766734299803E-2</v>
      </c>
      <c r="C81" s="16">
        <v>1.21419395635422E-2</v>
      </c>
      <c r="D81" s="16">
        <v>1.13792554714102E-2</v>
      </c>
      <c r="E81" s="16">
        <v>1.1049869433588599E-2</v>
      </c>
      <c r="F81" s="16">
        <v>1.0988497005421399E-2</v>
      </c>
    </row>
    <row r="82" spans="1:6" x14ac:dyDescent="0.55000000000000004">
      <c r="A82" s="17" t="s">
        <v>124</v>
      </c>
      <c r="B82" s="16">
        <v>1.34161284207988E-2</v>
      </c>
      <c r="C82" s="16">
        <v>1.33025373365724E-2</v>
      </c>
      <c r="D82" s="16">
        <v>1.27778158757505E-2</v>
      </c>
      <c r="E82" s="16">
        <v>1.21565680735358E-2</v>
      </c>
      <c r="F82" s="16">
        <v>1.2271058442163999E-2</v>
      </c>
    </row>
    <row r="83" spans="1:6" x14ac:dyDescent="0.55000000000000004">
      <c r="A83" s="17" t="s">
        <v>125</v>
      </c>
      <c r="B83" s="16">
        <v>1.6314119641352501E-2</v>
      </c>
      <c r="C83" s="16">
        <v>1.5764394387603901E-2</v>
      </c>
      <c r="D83" s="16">
        <v>1.5161941415614701E-2</v>
      </c>
      <c r="E83" s="16">
        <v>1.52273832723959E-2</v>
      </c>
      <c r="F83" s="16">
        <v>0</v>
      </c>
    </row>
    <row r="84" spans="1:6" x14ac:dyDescent="0.55000000000000004">
      <c r="A84" s="17" t="s">
        <v>126</v>
      </c>
      <c r="B84" s="16">
        <v>1.52417187646225E-2</v>
      </c>
      <c r="C84" s="16">
        <v>1.5886942903059E-2</v>
      </c>
      <c r="D84" s="16">
        <v>1.61428325270698E-2</v>
      </c>
      <c r="E84" s="16">
        <v>1.54097127979124E-2</v>
      </c>
      <c r="F84" s="16">
        <v>1.6049190372622101E-2</v>
      </c>
    </row>
    <row r="85" spans="1:6" x14ac:dyDescent="0.55000000000000004">
      <c r="A85" s="17" t="s">
        <v>127</v>
      </c>
      <c r="B85" s="16">
        <v>1.5144073603922999E-2</v>
      </c>
      <c r="C85" s="16">
        <v>1.48105863399513E-2</v>
      </c>
      <c r="D85" s="16">
        <v>1.39730388128555E-2</v>
      </c>
      <c r="E85" s="16">
        <v>1.37819733247036E-2</v>
      </c>
      <c r="F85" s="16">
        <v>1.3491728482137699E-2</v>
      </c>
    </row>
    <row r="86" spans="1:6" x14ac:dyDescent="0.55000000000000004">
      <c r="A86" s="17" t="s">
        <v>128</v>
      </c>
      <c r="B86" s="16">
        <v>1.8943803452487799E-2</v>
      </c>
      <c r="C86" s="16">
        <v>1.83886279245398E-2</v>
      </c>
      <c r="D86" s="16">
        <v>1.7625670407614199E-2</v>
      </c>
      <c r="E86" s="16">
        <v>1.8095822767781801E-2</v>
      </c>
      <c r="F86" s="16">
        <v>2.2055694858066899E-2</v>
      </c>
    </row>
    <row r="87" spans="1:6" x14ac:dyDescent="0.55000000000000004">
      <c r="A87" s="17" t="s">
        <v>197</v>
      </c>
      <c r="B87" s="16">
        <v>2.0407442137337601E-2</v>
      </c>
      <c r="C87" s="16">
        <v>2.03063466013053E-2</v>
      </c>
      <c r="D87" s="16">
        <v>2.06312614350329E-2</v>
      </c>
      <c r="E87" s="16">
        <v>2.1433809975549899E-2</v>
      </c>
      <c r="F87" s="16">
        <v>2.2762277289194301E-2</v>
      </c>
    </row>
    <row r="88" spans="1:6" x14ac:dyDescent="0.55000000000000004">
      <c r="A88" s="17" t="s">
        <v>198</v>
      </c>
      <c r="B88" s="16">
        <v>1.8058141544026299E-2</v>
      </c>
      <c r="C88" s="16">
        <v>1.4027030097140399E-2</v>
      </c>
      <c r="D88" s="16">
        <v>1.6406316583272702E-2</v>
      </c>
      <c r="E88" s="16">
        <v>1.47185319737581E-2</v>
      </c>
      <c r="F88" s="16">
        <v>1.3892993337904599E-2</v>
      </c>
    </row>
    <row r="89" spans="1:6" x14ac:dyDescent="0.55000000000000004">
      <c r="A89" s="17" t="s">
        <v>182</v>
      </c>
      <c r="B89" s="16">
        <v>1.5979520405030801E-2</v>
      </c>
      <c r="C89" s="16">
        <v>1.56445174199739E-2</v>
      </c>
      <c r="D89" s="16">
        <v>1.5515515150871699E-2</v>
      </c>
      <c r="E89" s="16">
        <v>1.5138364809020999E-2</v>
      </c>
      <c r="F89" s="16">
        <v>1.5013628019045801E-2</v>
      </c>
    </row>
    <row r="90" spans="1:6" x14ac:dyDescent="0.55000000000000004">
      <c r="A90" s="12" t="s">
        <v>208</v>
      </c>
      <c r="B90" s="16">
        <v>4.4310618726199E-2</v>
      </c>
      <c r="C90" s="16">
        <v>4.39145660398381E-2</v>
      </c>
      <c r="D90" s="16">
        <v>4.77775353547059E-2</v>
      </c>
      <c r="E90" s="16">
        <v>5.0972568195262503E-2</v>
      </c>
      <c r="F90" s="16">
        <v>5.17952741492793E-2</v>
      </c>
    </row>
    <row r="91" spans="1:6" x14ac:dyDescent="0.55000000000000004">
      <c r="A91" s="17" t="s">
        <v>122</v>
      </c>
      <c r="B91" s="16">
        <v>2.8336184717853301E-2</v>
      </c>
      <c r="C91" s="16">
        <v>3.06214308558534E-2</v>
      </c>
      <c r="D91" s="16">
        <v>3.1723929544223602E-2</v>
      </c>
      <c r="E91" s="16">
        <v>3.1071848444058501E-2</v>
      </c>
      <c r="F91" s="16">
        <v>3.0210059469599201E-2</v>
      </c>
    </row>
    <row r="92" spans="1:6" x14ac:dyDescent="0.55000000000000004">
      <c r="A92" s="17" t="s">
        <v>123</v>
      </c>
      <c r="B92" s="16">
        <v>2.4590834819435199E-2</v>
      </c>
      <c r="C92" s="16">
        <v>2.41818541935317E-2</v>
      </c>
      <c r="D92" s="16">
        <v>2.30276459025653E-2</v>
      </c>
      <c r="E92" s="16">
        <v>2.29642450825643E-2</v>
      </c>
      <c r="F92" s="16">
        <v>2.2638478838971899E-2</v>
      </c>
    </row>
    <row r="93" spans="1:6" x14ac:dyDescent="0.55000000000000004">
      <c r="A93" s="17" t="s">
        <v>124</v>
      </c>
      <c r="B93" s="16">
        <v>2.3381657150823999E-2</v>
      </c>
      <c r="C93" s="16">
        <v>2.3651049209601101E-2</v>
      </c>
      <c r="D93" s="16">
        <v>2.40146844406042E-2</v>
      </c>
      <c r="E93" s="16">
        <v>2.3052190723614498E-2</v>
      </c>
      <c r="F93" s="16">
        <v>2.3068213205986701E-2</v>
      </c>
    </row>
    <row r="94" spans="1:6" x14ac:dyDescent="0.55000000000000004">
      <c r="A94" s="17" t="s">
        <v>125</v>
      </c>
      <c r="B94" s="16">
        <v>3.3446902949002801E-2</v>
      </c>
      <c r="C94" s="16">
        <v>3.3173960607847101E-2</v>
      </c>
      <c r="D94" s="16">
        <v>3.5225764696068501E-2</v>
      </c>
      <c r="E94" s="16">
        <v>3.6050627039217797E-2</v>
      </c>
      <c r="F94" s="16">
        <v>0</v>
      </c>
    </row>
    <row r="95" spans="1:6" x14ac:dyDescent="0.55000000000000004">
      <c r="A95" s="17" t="s">
        <v>126</v>
      </c>
      <c r="B95" s="16">
        <v>2.01355512469725E-2</v>
      </c>
      <c r="C95" s="16">
        <v>2.0552633640605899E-2</v>
      </c>
      <c r="D95" s="16">
        <v>2.3287118125706399E-2</v>
      </c>
      <c r="E95" s="16">
        <v>2.2943148048390899E-2</v>
      </c>
      <c r="F95" s="16">
        <v>2.495666372679E-2</v>
      </c>
    </row>
    <row r="96" spans="1:6" x14ac:dyDescent="0.55000000000000004">
      <c r="A96" s="17" t="s">
        <v>127</v>
      </c>
      <c r="B96" s="16">
        <v>2.3585934900048199E-2</v>
      </c>
      <c r="C96" s="16">
        <v>2.1693590324921401E-2</v>
      </c>
      <c r="D96" s="16">
        <v>2.48869563319522E-2</v>
      </c>
      <c r="E96" s="16">
        <v>2.7588728888920101E-2</v>
      </c>
      <c r="F96" s="16">
        <v>2.7295271017536E-2</v>
      </c>
    </row>
    <row r="97" spans="1:6" x14ac:dyDescent="0.55000000000000004">
      <c r="A97" s="17" t="s">
        <v>128</v>
      </c>
      <c r="B97" s="16">
        <v>2.48948850952137E-2</v>
      </c>
      <c r="C97" s="16">
        <v>2.4954269142015598E-2</v>
      </c>
      <c r="D97" s="16">
        <v>2.61359316986313E-2</v>
      </c>
      <c r="E97" s="16">
        <v>2.7826609023055698E-2</v>
      </c>
      <c r="F97" s="16">
        <v>3.25354212997888E-2</v>
      </c>
    </row>
    <row r="98" spans="1:6" x14ac:dyDescent="0.55000000000000004">
      <c r="A98" s="17" t="s">
        <v>197</v>
      </c>
      <c r="B98" s="16">
        <v>4.4310618726199E-2</v>
      </c>
      <c r="C98" s="16">
        <v>4.39145660398381E-2</v>
      </c>
      <c r="D98" s="16">
        <v>4.77775353547059E-2</v>
      </c>
      <c r="E98" s="16">
        <v>5.0972568195262503E-2</v>
      </c>
      <c r="F98" s="16">
        <v>5.17952741492793E-2</v>
      </c>
    </row>
    <row r="99" spans="1:6" x14ac:dyDescent="0.55000000000000004">
      <c r="A99" s="17" t="s">
        <v>198</v>
      </c>
      <c r="B99" s="16">
        <v>1.8835883777352201E-2</v>
      </c>
      <c r="C99" s="16">
        <v>1.7206907396918301E-2</v>
      </c>
      <c r="D99" s="16">
        <v>1.7767486223351101E-2</v>
      </c>
      <c r="E99" s="16">
        <v>1.6652645154247501E-2</v>
      </c>
      <c r="F99" s="16">
        <v>1.6905344762074101E-2</v>
      </c>
    </row>
    <row r="100" spans="1:6" x14ac:dyDescent="0.55000000000000004">
      <c r="A100" s="17" t="s">
        <v>182</v>
      </c>
      <c r="B100" s="16">
        <v>2.4429802625844699E-2</v>
      </c>
      <c r="C100" s="16">
        <v>2.46402276755243E-2</v>
      </c>
      <c r="D100" s="16">
        <v>2.5018002673361302E-2</v>
      </c>
      <c r="E100" s="16">
        <v>2.4603822698488102E-2</v>
      </c>
      <c r="F100" s="16">
        <v>2.4034678979998898E-2</v>
      </c>
    </row>
    <row r="101" spans="1:6" x14ac:dyDescent="0.55000000000000004">
      <c r="A101" s="12" t="s">
        <v>209</v>
      </c>
      <c r="B101" s="16">
        <v>1.8710573302814799E-2</v>
      </c>
      <c r="C101" s="16">
        <v>1.7572142805647801E-2</v>
      </c>
      <c r="D101" s="16">
        <v>1.904808322222E-2</v>
      </c>
      <c r="E101" s="16">
        <v>1.9161889288760801E-2</v>
      </c>
      <c r="F101" s="16">
        <v>1.9629848704682401E-2</v>
      </c>
    </row>
    <row r="102" spans="1:6" x14ac:dyDescent="0.55000000000000004">
      <c r="A102" s="17" t="s">
        <v>122</v>
      </c>
      <c r="B102" s="16">
        <v>3.6696342251649802E-3</v>
      </c>
      <c r="C102" s="16">
        <v>3.4404433564887101E-3</v>
      </c>
      <c r="D102" s="16">
        <v>3.7051819634112901E-3</v>
      </c>
      <c r="E102" s="16">
        <v>3.6824427520030199E-3</v>
      </c>
      <c r="F102" s="16">
        <v>3.9098130004335601E-3</v>
      </c>
    </row>
    <row r="103" spans="1:6" x14ac:dyDescent="0.55000000000000004">
      <c r="A103" s="17" t="s">
        <v>123</v>
      </c>
      <c r="B103" s="16">
        <v>3.5360687072407099E-3</v>
      </c>
      <c r="C103" s="16">
        <v>3.3454050524793499E-3</v>
      </c>
      <c r="D103" s="16">
        <v>3.3093380908422601E-3</v>
      </c>
      <c r="E103" s="16">
        <v>3.34645677318235E-3</v>
      </c>
      <c r="F103" s="16">
        <v>3.0588224325946499E-3</v>
      </c>
    </row>
    <row r="104" spans="1:6" x14ac:dyDescent="0.55000000000000004">
      <c r="A104" s="17" t="s">
        <v>124</v>
      </c>
      <c r="B104" s="16">
        <v>4.27950043320088E-3</v>
      </c>
      <c r="C104" s="16">
        <v>4.9012120553001597E-3</v>
      </c>
      <c r="D104" s="16">
        <v>5.4093325580344296E-3</v>
      </c>
      <c r="E104" s="16">
        <v>5.1625716556015404E-3</v>
      </c>
      <c r="F104" s="16">
        <v>5.5974738361421099E-3</v>
      </c>
    </row>
    <row r="105" spans="1:6" x14ac:dyDescent="0.55000000000000004">
      <c r="A105" s="17" t="s">
        <v>125</v>
      </c>
      <c r="B105" s="16">
        <v>5.5416350270871802E-3</v>
      </c>
      <c r="C105" s="16">
        <v>5.4747421817818503E-3</v>
      </c>
      <c r="D105" s="16">
        <v>4.8115535771259699E-3</v>
      </c>
      <c r="E105" s="16">
        <v>5.1438873700261501E-3</v>
      </c>
      <c r="F105" s="16">
        <v>0</v>
      </c>
    </row>
    <row r="106" spans="1:6" x14ac:dyDescent="0.55000000000000004">
      <c r="A106" s="17" t="s">
        <v>126</v>
      </c>
      <c r="B106" s="16">
        <v>3.7525653208095601E-3</v>
      </c>
      <c r="C106" s="16">
        <v>3.7384200825134298E-3</v>
      </c>
      <c r="D106" s="16">
        <v>4.07997137533175E-3</v>
      </c>
      <c r="E106" s="16">
        <v>3.9430680194149602E-3</v>
      </c>
      <c r="F106" s="16">
        <v>4.1572510957044902E-3</v>
      </c>
    </row>
    <row r="107" spans="1:6" x14ac:dyDescent="0.55000000000000004">
      <c r="A107" s="17" t="s">
        <v>127</v>
      </c>
      <c r="B107" s="16">
        <v>1.06647351872895E-2</v>
      </c>
      <c r="C107" s="16">
        <v>9.1292086678890598E-3</v>
      </c>
      <c r="D107" s="16">
        <v>9.8845066645442004E-3</v>
      </c>
      <c r="E107" s="16">
        <v>1.0217684139080901E-2</v>
      </c>
      <c r="F107" s="16">
        <v>1.04675080605989E-2</v>
      </c>
    </row>
    <row r="108" spans="1:6" x14ac:dyDescent="0.55000000000000004">
      <c r="A108" s="17" t="s">
        <v>128</v>
      </c>
      <c r="B108" s="16">
        <v>1.8710573302814799E-2</v>
      </c>
      <c r="C108" s="16">
        <v>1.7572142805647801E-2</v>
      </c>
      <c r="D108" s="16">
        <v>1.904808322222E-2</v>
      </c>
      <c r="E108" s="16">
        <v>1.9161889288760801E-2</v>
      </c>
      <c r="F108" s="16">
        <v>1.9629848704682401E-2</v>
      </c>
    </row>
    <row r="109" spans="1:6" x14ac:dyDescent="0.55000000000000004">
      <c r="A109" s="17" t="s">
        <v>197</v>
      </c>
      <c r="B109" s="16">
        <v>7.9369483290693595E-3</v>
      </c>
      <c r="C109" s="16">
        <v>8.1225403333980793E-3</v>
      </c>
      <c r="D109" s="16">
        <v>8.1725568586650307E-3</v>
      </c>
      <c r="E109" s="16">
        <v>7.9939874499037403E-3</v>
      </c>
      <c r="F109" s="16">
        <v>7.4601017563146596E-3</v>
      </c>
    </row>
    <row r="110" spans="1:6" x14ac:dyDescent="0.55000000000000004">
      <c r="A110" s="17" t="s">
        <v>198</v>
      </c>
      <c r="B110" s="16">
        <v>2.23488894988587E-3</v>
      </c>
      <c r="C110" s="16">
        <v>2.8366648054015901E-3</v>
      </c>
      <c r="D110" s="16">
        <v>2.2732562596842901E-3</v>
      </c>
      <c r="E110" s="16">
        <v>2.4161709256717199E-3</v>
      </c>
      <c r="F110" s="16">
        <v>3.37642119035231E-3</v>
      </c>
    </row>
    <row r="111" spans="1:6" x14ac:dyDescent="0.55000000000000004">
      <c r="A111" s="17" t="s">
        <v>182</v>
      </c>
      <c r="B111" s="16">
        <v>3.29093021604505E-3</v>
      </c>
      <c r="C111" s="16">
        <v>3.4567540252503498E-3</v>
      </c>
      <c r="D111" s="16">
        <v>3.3623380719260301E-3</v>
      </c>
      <c r="E111" s="16">
        <v>3.4350705907207602E-3</v>
      </c>
      <c r="F111" s="16">
        <v>3.7687008064986398E-3</v>
      </c>
    </row>
    <row r="112" spans="1:6" x14ac:dyDescent="0.55000000000000004">
      <c r="A112" s="12" t="s">
        <v>210</v>
      </c>
      <c r="B112" s="16">
        <v>8.9198513628634801E-3</v>
      </c>
      <c r="C112" s="16">
        <v>9.5208904917737907E-3</v>
      </c>
      <c r="D112" s="16">
        <v>6.7748756391989799E-3</v>
      </c>
      <c r="E112" s="16">
        <v>6.8971343462382101E-3</v>
      </c>
      <c r="F112" s="16">
        <v>6.9300995898793497E-3</v>
      </c>
    </row>
    <row r="113" spans="1:6" x14ac:dyDescent="0.55000000000000004">
      <c r="A113" s="17" t="s">
        <v>122</v>
      </c>
      <c r="B113" s="16">
        <v>2.3084262648169198E-3</v>
      </c>
      <c r="C113" s="16">
        <v>2.2950204586543298E-3</v>
      </c>
      <c r="D113" s="16">
        <v>2.2915664907488002E-3</v>
      </c>
      <c r="E113" s="16">
        <v>2.3807166862695101E-3</v>
      </c>
      <c r="F113" s="16">
        <v>2.43238948880604E-3</v>
      </c>
    </row>
    <row r="114" spans="1:6" x14ac:dyDescent="0.55000000000000004">
      <c r="A114" s="17" t="s">
        <v>123</v>
      </c>
      <c r="B114" s="16">
        <v>2.8390967704294999E-3</v>
      </c>
      <c r="C114" s="16">
        <v>2.64105863129762E-3</v>
      </c>
      <c r="D114" s="16">
        <v>2.5056107237392301E-3</v>
      </c>
      <c r="E114" s="16">
        <v>3.0117121285453798E-3</v>
      </c>
      <c r="F114" s="16">
        <v>2.88209423685228E-3</v>
      </c>
    </row>
    <row r="115" spans="1:6" x14ac:dyDescent="0.55000000000000004">
      <c r="A115" s="17" t="s">
        <v>124</v>
      </c>
      <c r="B115" s="16">
        <v>1.94274127043378E-3</v>
      </c>
      <c r="C115" s="16">
        <v>1.93342044877822E-3</v>
      </c>
      <c r="D115" s="16">
        <v>1.97440980447327E-3</v>
      </c>
      <c r="E115" s="16">
        <v>1.9856721815821902E-3</v>
      </c>
      <c r="F115" s="16">
        <v>1.9198036024272701E-3</v>
      </c>
    </row>
    <row r="116" spans="1:6" x14ac:dyDescent="0.55000000000000004">
      <c r="A116" s="17" t="s">
        <v>125</v>
      </c>
      <c r="B116" s="16">
        <v>3.4505524394597299E-3</v>
      </c>
      <c r="C116" s="16">
        <v>3.2979464066642101E-3</v>
      </c>
      <c r="D116" s="16">
        <v>3.5353467935233299E-3</v>
      </c>
      <c r="E116" s="16">
        <v>3.5697360368886701E-3</v>
      </c>
      <c r="F116" s="16">
        <v>0</v>
      </c>
    </row>
    <row r="117" spans="1:6" x14ac:dyDescent="0.55000000000000004">
      <c r="A117" s="17" t="s">
        <v>126</v>
      </c>
      <c r="B117" s="16">
        <v>2.8649784859965301E-3</v>
      </c>
      <c r="C117" s="16">
        <v>2.9641280993657898E-3</v>
      </c>
      <c r="D117" s="16">
        <v>2.9785916568264999E-3</v>
      </c>
      <c r="E117" s="16">
        <v>2.9397593124669101E-3</v>
      </c>
      <c r="F117" s="16">
        <v>3.0099086379596399E-3</v>
      </c>
    </row>
    <row r="118" spans="1:6" x14ac:dyDescent="0.55000000000000004">
      <c r="A118" s="17" t="s">
        <v>127</v>
      </c>
      <c r="B118" s="16">
        <v>6.1796056897615E-3</v>
      </c>
      <c r="C118" s="16">
        <v>6.0310098526372598E-3</v>
      </c>
      <c r="D118" s="16">
        <v>6.4602519591572998E-3</v>
      </c>
      <c r="E118" s="16">
        <v>5.9145585052085099E-3</v>
      </c>
      <c r="F118" s="16">
        <v>5.6667927380876296E-3</v>
      </c>
    </row>
    <row r="119" spans="1:6" x14ac:dyDescent="0.55000000000000004">
      <c r="A119" s="17" t="s">
        <v>128</v>
      </c>
      <c r="B119" s="16">
        <v>6.4873136212666299E-3</v>
      </c>
      <c r="C119" s="16">
        <v>9.5208904917737907E-3</v>
      </c>
      <c r="D119" s="16">
        <v>5.1954824507673596E-3</v>
      </c>
      <c r="E119" s="16">
        <v>5.6865322724104104E-3</v>
      </c>
      <c r="F119" s="16">
        <v>5.2980815288606797E-3</v>
      </c>
    </row>
    <row r="120" spans="1:6" x14ac:dyDescent="0.55000000000000004">
      <c r="A120" s="17" t="s">
        <v>197</v>
      </c>
      <c r="B120" s="16">
        <v>8.9198513628634801E-3</v>
      </c>
      <c r="C120" s="16">
        <v>6.85311261670576E-3</v>
      </c>
      <c r="D120" s="16">
        <v>6.7748756391989799E-3</v>
      </c>
      <c r="E120" s="16">
        <v>6.8971343462382101E-3</v>
      </c>
      <c r="F120" s="16">
        <v>6.9300995898793497E-3</v>
      </c>
    </row>
    <row r="121" spans="1:6" x14ac:dyDescent="0.55000000000000004">
      <c r="A121" s="17" t="s">
        <v>198</v>
      </c>
      <c r="B121" s="16">
        <v>2.3881127485182699E-3</v>
      </c>
      <c r="C121" s="16">
        <v>2.0883197574003E-3</v>
      </c>
      <c r="D121" s="16">
        <v>1.65652107330522E-3</v>
      </c>
      <c r="E121" s="16">
        <v>1.6447894570587201E-3</v>
      </c>
      <c r="F121" s="16">
        <v>1.5995263622883E-3</v>
      </c>
    </row>
    <row r="122" spans="1:6" x14ac:dyDescent="0.55000000000000004">
      <c r="A122" s="17" t="s">
        <v>182</v>
      </c>
      <c r="B122" s="16">
        <v>2.5078475615782601E-3</v>
      </c>
      <c r="C122" s="16">
        <v>2.4106331445291201E-3</v>
      </c>
      <c r="D122" s="16">
        <v>2.3322650890135201E-3</v>
      </c>
      <c r="E122" s="16">
        <v>2.4499418387911201E-3</v>
      </c>
      <c r="F122" s="16">
        <v>2.38000177619511E-3</v>
      </c>
    </row>
    <row r="123" spans="1:6" x14ac:dyDescent="0.55000000000000004">
      <c r="A123" s="12" t="s">
        <v>211</v>
      </c>
      <c r="B123" s="16">
        <v>8.6622831074557108E-3</v>
      </c>
      <c r="C123" s="16">
        <v>1.0059576729042599E-2</v>
      </c>
      <c r="D123" s="16">
        <v>9.4093400282570898E-3</v>
      </c>
      <c r="E123" s="16">
        <v>1.0316914753252899E-2</v>
      </c>
      <c r="F123" s="16">
        <v>1.0065876714287899E-2</v>
      </c>
    </row>
    <row r="124" spans="1:6" x14ac:dyDescent="0.55000000000000004">
      <c r="A124" s="17" t="s">
        <v>122</v>
      </c>
      <c r="B124" s="16">
        <v>7.04620435659686E-3</v>
      </c>
      <c r="C124" s="16">
        <v>7.2311903767464996E-3</v>
      </c>
      <c r="D124" s="16">
        <v>7.5000202192840497E-3</v>
      </c>
      <c r="E124" s="16">
        <v>7.7615455263105801E-3</v>
      </c>
      <c r="F124" s="16">
        <v>8.5248167996194394E-3</v>
      </c>
    </row>
    <row r="125" spans="1:6" x14ac:dyDescent="0.55000000000000004">
      <c r="A125" s="17" t="s">
        <v>123</v>
      </c>
      <c r="B125" s="16">
        <v>7.3867408666744997E-3</v>
      </c>
      <c r="C125" s="16">
        <v>7.187902776473E-3</v>
      </c>
      <c r="D125" s="16">
        <v>7.1875942517373101E-3</v>
      </c>
      <c r="E125" s="16">
        <v>6.7266930749648899E-3</v>
      </c>
      <c r="F125" s="16">
        <v>7.3089884775632101E-3</v>
      </c>
    </row>
    <row r="126" spans="1:6" x14ac:dyDescent="0.55000000000000004">
      <c r="A126" s="17" t="s">
        <v>124</v>
      </c>
      <c r="B126" s="16">
        <v>5.8311897806066198E-3</v>
      </c>
      <c r="C126" s="16">
        <v>5.9671693789829002E-3</v>
      </c>
      <c r="D126" s="16">
        <v>5.7713779404530404E-3</v>
      </c>
      <c r="E126" s="16">
        <v>5.8140373593521802E-3</v>
      </c>
      <c r="F126" s="16">
        <v>5.9384525153974204E-3</v>
      </c>
    </row>
    <row r="127" spans="1:6" x14ac:dyDescent="0.55000000000000004">
      <c r="A127" s="17" t="s">
        <v>125</v>
      </c>
      <c r="B127" s="16">
        <v>8.2350534537827605E-3</v>
      </c>
      <c r="C127" s="16">
        <v>8.5267397009504906E-3</v>
      </c>
      <c r="D127" s="16">
        <v>8.2980189490338401E-3</v>
      </c>
      <c r="E127" s="16">
        <v>8.1080546992448894E-3</v>
      </c>
      <c r="F127" s="16">
        <v>0</v>
      </c>
    </row>
    <row r="128" spans="1:6" x14ac:dyDescent="0.55000000000000004">
      <c r="A128" s="17" t="s">
        <v>126</v>
      </c>
      <c r="B128" s="16">
        <v>7.2736572283256997E-3</v>
      </c>
      <c r="C128" s="16">
        <v>7.5646955009845097E-3</v>
      </c>
      <c r="D128" s="16">
        <v>7.7331959508007402E-3</v>
      </c>
      <c r="E128" s="16">
        <v>8.3842946961412892E-3</v>
      </c>
      <c r="F128" s="16">
        <v>9.1879506791766995E-3</v>
      </c>
    </row>
    <row r="129" spans="1:6" x14ac:dyDescent="0.55000000000000004">
      <c r="A129" s="17" t="s">
        <v>127</v>
      </c>
      <c r="B129" s="16">
        <v>6.6376278091881697E-3</v>
      </c>
      <c r="C129" s="16">
        <v>7.0545333789416896E-3</v>
      </c>
      <c r="D129" s="16">
        <v>6.4386923575004704E-3</v>
      </c>
      <c r="E129" s="16">
        <v>6.8564340900384999E-3</v>
      </c>
      <c r="F129" s="16">
        <v>7.4019658540979598E-3</v>
      </c>
    </row>
    <row r="130" spans="1:6" x14ac:dyDescent="0.55000000000000004">
      <c r="A130" s="17" t="s">
        <v>128</v>
      </c>
      <c r="B130" s="16">
        <v>8.2263404721438296E-3</v>
      </c>
      <c r="C130" s="16">
        <v>1.0059576729042599E-2</v>
      </c>
      <c r="D130" s="16">
        <v>7.8763684516561204E-3</v>
      </c>
      <c r="E130" s="16">
        <v>8.8117094376392903E-3</v>
      </c>
      <c r="F130" s="16">
        <v>9.2032923703712806E-3</v>
      </c>
    </row>
    <row r="131" spans="1:6" x14ac:dyDescent="0.55000000000000004">
      <c r="A131" s="17" t="s">
        <v>197</v>
      </c>
      <c r="B131" s="16">
        <v>8.6622831074557108E-3</v>
      </c>
      <c r="C131" s="16">
        <v>9.4807301243722795E-3</v>
      </c>
      <c r="D131" s="16">
        <v>9.4093400282570898E-3</v>
      </c>
      <c r="E131" s="16">
        <v>1.0316914753252899E-2</v>
      </c>
      <c r="F131" s="16">
        <v>1.0065876714287899E-2</v>
      </c>
    </row>
    <row r="132" spans="1:6" x14ac:dyDescent="0.55000000000000004">
      <c r="A132" s="17" t="s">
        <v>198</v>
      </c>
      <c r="B132" s="16">
        <v>7.8934342398136806E-3</v>
      </c>
      <c r="C132" s="16">
        <v>6.62792487342746E-3</v>
      </c>
      <c r="D132" s="16">
        <v>4.2411932803209E-3</v>
      </c>
      <c r="E132" s="16">
        <v>3.8466517171694701E-3</v>
      </c>
      <c r="F132" s="16">
        <v>4.1738885907208903E-3</v>
      </c>
    </row>
    <row r="133" spans="1:6" x14ac:dyDescent="0.55000000000000004">
      <c r="A133" s="17" t="s">
        <v>182</v>
      </c>
      <c r="B133" s="16">
        <v>6.9898617540192203E-3</v>
      </c>
      <c r="C133" s="16">
        <v>7.1052874868985198E-3</v>
      </c>
      <c r="D133" s="16">
        <v>7.14812473145718E-3</v>
      </c>
      <c r="E133" s="16">
        <v>7.2430017122674601E-3</v>
      </c>
      <c r="F133" s="16">
        <v>7.7370786868293101E-3</v>
      </c>
    </row>
    <row r="134" spans="1:6" x14ac:dyDescent="0.55000000000000004">
      <c r="A134" s="12" t="s">
        <v>212</v>
      </c>
      <c r="B134" s="16">
        <v>1.5523545935852199E-2</v>
      </c>
      <c r="C134" s="16">
        <v>1.44739175884356E-2</v>
      </c>
      <c r="D134" s="16">
        <v>1.36997725892604E-2</v>
      </c>
      <c r="E134" s="16">
        <v>1.2774052765797701E-2</v>
      </c>
      <c r="F134" s="16">
        <v>1.4458735308632301E-2</v>
      </c>
    </row>
    <row r="135" spans="1:6" x14ac:dyDescent="0.55000000000000004">
      <c r="A135" s="17" t="s">
        <v>122</v>
      </c>
      <c r="B135" s="16">
        <v>2.7931515720083198E-3</v>
      </c>
      <c r="C135" s="16">
        <v>2.8016746576660602E-3</v>
      </c>
      <c r="D135" s="16">
        <v>2.83003768134964E-3</v>
      </c>
      <c r="E135" s="16">
        <v>2.9279479012171098E-3</v>
      </c>
      <c r="F135" s="16">
        <v>2.9439330958472201E-3</v>
      </c>
    </row>
    <row r="136" spans="1:6" x14ac:dyDescent="0.55000000000000004">
      <c r="A136" s="17" t="s">
        <v>123</v>
      </c>
      <c r="B136" s="16">
        <v>2.6955355352032101E-3</v>
      </c>
      <c r="C136" s="16">
        <v>2.7157408628164098E-3</v>
      </c>
      <c r="D136" s="16">
        <v>2.7586502420979099E-3</v>
      </c>
      <c r="E136" s="16">
        <v>2.7064877122450698E-3</v>
      </c>
      <c r="F136" s="16">
        <v>2.7188194206481E-3</v>
      </c>
    </row>
    <row r="137" spans="1:6" x14ac:dyDescent="0.55000000000000004">
      <c r="A137" s="17" t="s">
        <v>124</v>
      </c>
      <c r="B137" s="16">
        <v>2.1874199177999501E-3</v>
      </c>
      <c r="C137" s="16">
        <v>2.1741702927804002E-3</v>
      </c>
      <c r="D137" s="16">
        <v>2.1580658664967101E-3</v>
      </c>
      <c r="E137" s="16">
        <v>2.12100471318273E-3</v>
      </c>
      <c r="F137" s="16">
        <v>2.1712872043479102E-3</v>
      </c>
    </row>
    <row r="138" spans="1:6" x14ac:dyDescent="0.55000000000000004">
      <c r="A138" s="17" t="s">
        <v>125</v>
      </c>
      <c r="B138" s="16">
        <v>3.4564501917256699E-3</v>
      </c>
      <c r="C138" s="16">
        <v>3.3661366590572602E-3</v>
      </c>
      <c r="D138" s="16">
        <v>3.62131783688443E-3</v>
      </c>
      <c r="E138" s="16">
        <v>3.67308634066892E-3</v>
      </c>
      <c r="F138" s="16">
        <v>0</v>
      </c>
    </row>
    <row r="139" spans="1:6" x14ac:dyDescent="0.55000000000000004">
      <c r="A139" s="17" t="s">
        <v>126</v>
      </c>
      <c r="B139" s="16">
        <v>3.11856021769479E-3</v>
      </c>
      <c r="C139" s="16">
        <v>3.1789014023378302E-3</v>
      </c>
      <c r="D139" s="16">
        <v>3.3620574690552702E-3</v>
      </c>
      <c r="E139" s="16">
        <v>3.5120669432154102E-3</v>
      </c>
      <c r="F139" s="16">
        <v>3.8367836974022001E-3</v>
      </c>
    </row>
    <row r="140" spans="1:6" x14ac:dyDescent="0.55000000000000004">
      <c r="A140" s="17" t="s">
        <v>127</v>
      </c>
      <c r="B140" s="16">
        <v>6.4607089536780999E-3</v>
      </c>
      <c r="C140" s="16">
        <v>6.3402567511771802E-3</v>
      </c>
      <c r="D140" s="16">
        <v>6.0791686412739396E-3</v>
      </c>
      <c r="E140" s="16">
        <v>6.22254202513317E-3</v>
      </c>
      <c r="F140" s="16">
        <v>6.5141008220696902E-3</v>
      </c>
    </row>
    <row r="141" spans="1:6" x14ac:dyDescent="0.55000000000000004">
      <c r="A141" s="17" t="s">
        <v>128</v>
      </c>
      <c r="B141" s="16">
        <v>1.5523545935852199E-2</v>
      </c>
      <c r="C141" s="16">
        <v>1.44739175884356E-2</v>
      </c>
      <c r="D141" s="16">
        <v>1.36997725892604E-2</v>
      </c>
      <c r="E141" s="16">
        <v>1.2774052765797701E-2</v>
      </c>
      <c r="F141" s="16">
        <v>1.4458735308632301E-2</v>
      </c>
    </row>
    <row r="142" spans="1:6" x14ac:dyDescent="0.55000000000000004">
      <c r="A142" s="17" t="s">
        <v>197</v>
      </c>
      <c r="B142" s="16">
        <v>3.6893431084443901E-3</v>
      </c>
      <c r="C142" s="16">
        <v>3.72161827405513E-3</v>
      </c>
      <c r="D142" s="16">
        <v>3.6278515306736501E-3</v>
      </c>
      <c r="E142" s="16">
        <v>3.6584282686102699E-3</v>
      </c>
      <c r="F142" s="16">
        <v>3.7958689221442399E-3</v>
      </c>
    </row>
    <row r="143" spans="1:6" x14ac:dyDescent="0.55000000000000004">
      <c r="A143" s="17" t="s">
        <v>198</v>
      </c>
      <c r="B143" s="16">
        <v>4.4153319442096304E-3</v>
      </c>
      <c r="C143" s="16">
        <v>3.6768535126244402E-3</v>
      </c>
      <c r="D143" s="16">
        <v>3.7944459104534501E-3</v>
      </c>
      <c r="E143" s="16">
        <v>3.7778933906675001E-3</v>
      </c>
      <c r="F143" s="16">
        <v>4.5916096892866E-3</v>
      </c>
    </row>
    <row r="144" spans="1:6" x14ac:dyDescent="0.55000000000000004">
      <c r="A144" s="17" t="s">
        <v>182</v>
      </c>
      <c r="B144" s="16">
        <v>2.8617379493911599E-3</v>
      </c>
      <c r="C144" s="16">
        <v>2.8585300610122701E-3</v>
      </c>
      <c r="D144" s="16">
        <v>2.9073608249825899E-3</v>
      </c>
      <c r="E144" s="16">
        <v>2.94820030987278E-3</v>
      </c>
      <c r="F144" s="16">
        <v>2.9816760509813402E-3</v>
      </c>
    </row>
    <row r="145" spans="1:6" x14ac:dyDescent="0.55000000000000004">
      <c r="A145" s="12" t="s">
        <v>213</v>
      </c>
      <c r="B145" s="16">
        <v>2.6170793841868101E-2</v>
      </c>
      <c r="C145" s="16">
        <v>2.1417164638830699E-2</v>
      </c>
      <c r="D145" s="16">
        <v>2.2430964570550702E-2</v>
      </c>
      <c r="E145" s="16">
        <v>2.5494666065975901E-2</v>
      </c>
      <c r="F145" s="16">
        <v>2.6572345877941699E-2</v>
      </c>
    </row>
    <row r="146" spans="1:6" x14ac:dyDescent="0.55000000000000004">
      <c r="A146" s="17" t="s">
        <v>122</v>
      </c>
      <c r="B146" s="16">
        <v>1.6081775697763E-2</v>
      </c>
      <c r="C146" s="16">
        <v>1.7803486125198401E-2</v>
      </c>
      <c r="D146" s="16">
        <v>2.0147849306768401E-2</v>
      </c>
      <c r="E146" s="16">
        <v>2.0148149453188598E-2</v>
      </c>
      <c r="F146" s="16">
        <v>2.0064529913135402E-2</v>
      </c>
    </row>
    <row r="147" spans="1:6" x14ac:dyDescent="0.55000000000000004">
      <c r="A147" s="17" t="s">
        <v>123</v>
      </c>
      <c r="B147" s="16">
        <v>1.4880113286191101E-2</v>
      </c>
      <c r="C147" s="16">
        <v>1.53075655231549E-2</v>
      </c>
      <c r="D147" s="16">
        <v>1.59053004702716E-2</v>
      </c>
      <c r="E147" s="16">
        <v>1.53444902950265E-2</v>
      </c>
      <c r="F147" s="16">
        <v>1.6204908693923999E-2</v>
      </c>
    </row>
    <row r="148" spans="1:6" x14ac:dyDescent="0.55000000000000004">
      <c r="A148" s="17" t="s">
        <v>124</v>
      </c>
      <c r="B148" s="16">
        <v>1.44596277123778E-2</v>
      </c>
      <c r="C148" s="16">
        <v>1.41686504407338E-2</v>
      </c>
      <c r="D148" s="16">
        <v>1.5042754397760901E-2</v>
      </c>
      <c r="E148" s="16">
        <v>1.53411814805156E-2</v>
      </c>
      <c r="F148" s="16">
        <v>1.5169491993323601E-2</v>
      </c>
    </row>
    <row r="149" spans="1:6" x14ac:dyDescent="0.55000000000000004">
      <c r="A149" s="17" t="s">
        <v>125</v>
      </c>
      <c r="B149" s="16">
        <v>1.8637365373541701E-2</v>
      </c>
      <c r="C149" s="16">
        <v>1.7913280408458299E-2</v>
      </c>
      <c r="D149" s="16">
        <v>1.87630083453704E-2</v>
      </c>
      <c r="E149" s="16">
        <v>1.7807578367195698E-2</v>
      </c>
      <c r="F149" s="16">
        <v>0</v>
      </c>
    </row>
    <row r="150" spans="1:6" x14ac:dyDescent="0.55000000000000004">
      <c r="A150" s="17" t="s">
        <v>126</v>
      </c>
      <c r="B150" s="16">
        <v>1.50767010541319E-2</v>
      </c>
      <c r="C150" s="16">
        <v>1.4144962148979199E-2</v>
      </c>
      <c r="D150" s="16">
        <v>1.4846444443809901E-2</v>
      </c>
      <c r="E150" s="16">
        <v>1.5658155222461698E-2</v>
      </c>
      <c r="F150" s="16">
        <v>1.7819041388298901E-2</v>
      </c>
    </row>
    <row r="151" spans="1:6" x14ac:dyDescent="0.55000000000000004">
      <c r="A151" s="17" t="s">
        <v>127</v>
      </c>
      <c r="B151" s="16">
        <v>2.6170793841868101E-2</v>
      </c>
      <c r="C151" s="16">
        <v>2.1417164638830699E-2</v>
      </c>
      <c r="D151" s="16">
        <v>2.2430964570550702E-2</v>
      </c>
      <c r="E151" s="16">
        <v>2.5494666065975901E-2</v>
      </c>
      <c r="F151" s="16">
        <v>2.6572345877941699E-2</v>
      </c>
    </row>
    <row r="152" spans="1:6" x14ac:dyDescent="0.55000000000000004">
      <c r="A152" s="17" t="s">
        <v>128</v>
      </c>
      <c r="B152" s="16">
        <v>1.3693678390112599E-2</v>
      </c>
      <c r="C152" s="16">
        <v>1.4275893662817901E-2</v>
      </c>
      <c r="D152" s="16">
        <v>1.4192248200439799E-2</v>
      </c>
      <c r="E152" s="16">
        <v>1.54338770057435E-2</v>
      </c>
      <c r="F152" s="16">
        <v>1.71652872940764E-2</v>
      </c>
    </row>
    <row r="153" spans="1:6" x14ac:dyDescent="0.55000000000000004">
      <c r="A153" s="17" t="s">
        <v>197</v>
      </c>
      <c r="B153" s="16">
        <v>2.0774671267439801E-2</v>
      </c>
      <c r="C153" s="16">
        <v>2.08202646901622E-2</v>
      </c>
      <c r="D153" s="16">
        <v>1.83196835430776E-2</v>
      </c>
      <c r="E153" s="16">
        <v>1.9036772266301599E-2</v>
      </c>
      <c r="F153" s="16">
        <v>1.7956679881285301E-2</v>
      </c>
    </row>
    <row r="154" spans="1:6" x14ac:dyDescent="0.55000000000000004">
      <c r="A154" s="17" t="s">
        <v>198</v>
      </c>
      <c r="B154" s="16">
        <v>2.2697098363095901E-3</v>
      </c>
      <c r="C154" s="16">
        <v>1.74655954772614E-3</v>
      </c>
      <c r="D154" s="16">
        <v>1.7336617215253701E-3</v>
      </c>
      <c r="E154" s="16">
        <v>1.5601981905721499E-3</v>
      </c>
      <c r="F154" s="16">
        <v>1.50425573377511E-3</v>
      </c>
    </row>
    <row r="155" spans="1:6" x14ac:dyDescent="0.55000000000000004">
      <c r="A155" s="17" t="s">
        <v>182</v>
      </c>
      <c r="B155" s="16">
        <v>1.55663797216732E-2</v>
      </c>
      <c r="C155" s="16">
        <v>1.5920225000377399E-2</v>
      </c>
      <c r="D155" s="16">
        <v>1.7088409899935101E-2</v>
      </c>
      <c r="E155" s="16">
        <v>1.7098158260477801E-2</v>
      </c>
      <c r="F155" s="16">
        <v>1.73538274642881E-2</v>
      </c>
    </row>
    <row r="156" spans="1:6" x14ac:dyDescent="0.55000000000000004">
      <c r="A156" s="12" t="s">
        <v>214</v>
      </c>
      <c r="B156" s="16">
        <v>2.8586688264623499E-2</v>
      </c>
      <c r="C156" s="16">
        <v>2.8430050569023601E-2</v>
      </c>
      <c r="D156" s="16">
        <v>2.7129015046441302E-2</v>
      </c>
      <c r="E156" s="16">
        <v>3.1509867953081402E-2</v>
      </c>
      <c r="F156" s="16">
        <v>3.43366993414604E-2</v>
      </c>
    </row>
    <row r="157" spans="1:6" x14ac:dyDescent="0.55000000000000004">
      <c r="A157" s="17" t="s">
        <v>122</v>
      </c>
      <c r="B157" s="16">
        <v>1.96308360015915E-2</v>
      </c>
      <c r="C157" s="16">
        <v>1.9330201523168701E-2</v>
      </c>
      <c r="D157" s="16">
        <v>1.9583026172035101E-2</v>
      </c>
      <c r="E157" s="16">
        <v>1.94555255412526E-2</v>
      </c>
      <c r="F157" s="16">
        <v>1.8885966597684999E-2</v>
      </c>
    </row>
    <row r="158" spans="1:6" x14ac:dyDescent="0.55000000000000004">
      <c r="A158" s="17" t="s">
        <v>123</v>
      </c>
      <c r="B158" s="16">
        <v>2.1180250528511399E-2</v>
      </c>
      <c r="C158" s="16">
        <v>2.15031351981264E-2</v>
      </c>
      <c r="D158" s="16">
        <v>2.2117638141715999E-2</v>
      </c>
      <c r="E158" s="16">
        <v>2.32401159306737E-2</v>
      </c>
      <c r="F158" s="16">
        <v>2.4312159387965802E-2</v>
      </c>
    </row>
    <row r="159" spans="1:6" x14ac:dyDescent="0.55000000000000004">
      <c r="A159" s="17" t="s">
        <v>124</v>
      </c>
      <c r="B159" s="16">
        <v>1.0554112318804E-2</v>
      </c>
      <c r="C159" s="16">
        <v>1.0531430138720699E-2</v>
      </c>
      <c r="D159" s="16">
        <v>1.1214196062581E-2</v>
      </c>
      <c r="E159" s="16">
        <v>1.1132481580154801E-2</v>
      </c>
      <c r="F159" s="16">
        <v>1.3330306489772801E-2</v>
      </c>
    </row>
    <row r="160" spans="1:6" x14ac:dyDescent="0.55000000000000004">
      <c r="A160" s="17" t="s">
        <v>125</v>
      </c>
      <c r="B160" s="16">
        <v>1.76033756449279E-2</v>
      </c>
      <c r="C160" s="16">
        <v>1.7119894249044101E-2</v>
      </c>
      <c r="D160" s="16">
        <v>1.5832712475945102E-2</v>
      </c>
      <c r="E160" s="16">
        <v>1.6100489806194301E-2</v>
      </c>
      <c r="F160" s="16">
        <v>0</v>
      </c>
    </row>
    <row r="161" spans="1:6" x14ac:dyDescent="0.55000000000000004">
      <c r="A161" s="17" t="s">
        <v>126</v>
      </c>
      <c r="B161" s="16">
        <v>2.07877388176987E-2</v>
      </c>
      <c r="C161" s="16">
        <v>2.20111004688428E-2</v>
      </c>
      <c r="D161" s="16">
        <v>2.0146600535790701E-2</v>
      </c>
      <c r="E161" s="16">
        <v>2.20858596448885E-2</v>
      </c>
      <c r="F161" s="16">
        <v>2.2693496910652901E-2</v>
      </c>
    </row>
    <row r="162" spans="1:6" x14ac:dyDescent="0.55000000000000004">
      <c r="A162" s="17" t="s">
        <v>127</v>
      </c>
      <c r="B162" s="16">
        <v>1.9487442400813001E-2</v>
      </c>
      <c r="C162" s="16">
        <v>2.1741784726328098E-2</v>
      </c>
      <c r="D162" s="16">
        <v>2.1925389414776099E-2</v>
      </c>
      <c r="E162" s="16">
        <v>2.75862701448568E-2</v>
      </c>
      <c r="F162" s="16">
        <v>3.43366993414604E-2</v>
      </c>
    </row>
    <row r="163" spans="1:6" x14ac:dyDescent="0.55000000000000004">
      <c r="A163" s="17" t="s">
        <v>128</v>
      </c>
      <c r="B163" s="16">
        <v>1.5447940246707099E-2</v>
      </c>
      <c r="C163" s="16">
        <v>1.4387210446415199E-2</v>
      </c>
      <c r="D163" s="16">
        <v>1.36042284767523E-2</v>
      </c>
      <c r="E163" s="16">
        <v>1.26706319487763E-2</v>
      </c>
      <c r="F163" s="16">
        <v>1.4351033955497101E-2</v>
      </c>
    </row>
    <row r="164" spans="1:6" x14ac:dyDescent="0.55000000000000004">
      <c r="A164" s="17" t="s">
        <v>197</v>
      </c>
      <c r="B164" s="16">
        <v>2.8586688264623499E-2</v>
      </c>
      <c r="C164" s="16">
        <v>2.8430050569023601E-2</v>
      </c>
      <c r="D164" s="16">
        <v>2.7129015046441302E-2</v>
      </c>
      <c r="E164" s="16">
        <v>3.1509867953081402E-2</v>
      </c>
      <c r="F164" s="16">
        <v>2.5854939813929799E-2</v>
      </c>
    </row>
    <row r="165" spans="1:6" x14ac:dyDescent="0.55000000000000004">
      <c r="A165" s="17" t="s">
        <v>198</v>
      </c>
      <c r="B165" s="16">
        <v>9.8839362062746895E-3</v>
      </c>
      <c r="C165" s="16">
        <v>8.0550919884523706E-3</v>
      </c>
      <c r="D165" s="16">
        <v>8.4230791724430997E-3</v>
      </c>
      <c r="E165" s="16">
        <v>7.3202911864971298E-3</v>
      </c>
      <c r="F165" s="16">
        <v>7.8770769979691607E-3</v>
      </c>
    </row>
    <row r="166" spans="1:6" x14ac:dyDescent="0.55000000000000004">
      <c r="A166" s="17" t="s">
        <v>182</v>
      </c>
      <c r="B166" s="16">
        <v>1.58774263251183E-2</v>
      </c>
      <c r="C166" s="16">
        <v>1.55443766885053E-2</v>
      </c>
      <c r="D166" s="16">
        <v>1.6011389479135999E-2</v>
      </c>
      <c r="E166" s="16">
        <v>1.6187000224247999E-2</v>
      </c>
      <c r="F166" s="16">
        <v>1.68705362074342E-2</v>
      </c>
    </row>
    <row r="167" spans="1:6" x14ac:dyDescent="0.55000000000000004">
      <c r="A167" s="12" t="s">
        <v>215</v>
      </c>
      <c r="B167" s="16">
        <v>1.28798268094745E-2</v>
      </c>
      <c r="C167" s="16">
        <v>1.3775172186232001E-2</v>
      </c>
      <c r="D167" s="16">
        <v>1.2170666910167801E-2</v>
      </c>
      <c r="E167" s="16">
        <v>1.2743293776092899E-2</v>
      </c>
      <c r="F167" s="16">
        <v>1.43539726618724E-2</v>
      </c>
    </row>
    <row r="168" spans="1:6" x14ac:dyDescent="0.55000000000000004">
      <c r="A168" s="17" t="s">
        <v>122</v>
      </c>
      <c r="B168" s="16">
        <v>6.2876199746567402E-3</v>
      </c>
      <c r="C168" s="16">
        <v>5.7809745580729701E-3</v>
      </c>
      <c r="D168" s="16">
        <v>6.3188838616775799E-3</v>
      </c>
      <c r="E168" s="16">
        <v>6.9236357924336101E-3</v>
      </c>
      <c r="F168" s="16">
        <v>6.5915565542693198E-3</v>
      </c>
    </row>
    <row r="169" spans="1:6" x14ac:dyDescent="0.55000000000000004">
      <c r="A169" s="17" t="s">
        <v>123</v>
      </c>
      <c r="B169" s="16">
        <v>7.3334099434088501E-3</v>
      </c>
      <c r="C169" s="16">
        <v>7.6354289861982798E-3</v>
      </c>
      <c r="D169" s="16">
        <v>8.4985541920613705E-3</v>
      </c>
      <c r="E169" s="16">
        <v>8.9487341359585203E-3</v>
      </c>
      <c r="F169" s="16">
        <v>9.1236492133846304E-3</v>
      </c>
    </row>
    <row r="170" spans="1:6" x14ac:dyDescent="0.55000000000000004">
      <c r="A170" s="17" t="s">
        <v>124</v>
      </c>
      <c r="B170" s="16">
        <v>6.90275607598118E-3</v>
      </c>
      <c r="C170" s="16">
        <v>6.5910877203475497E-3</v>
      </c>
      <c r="D170" s="16">
        <v>6.7423393392630898E-3</v>
      </c>
      <c r="E170" s="16">
        <v>6.7237673195848302E-3</v>
      </c>
      <c r="F170" s="16">
        <v>6.95278059847485E-3</v>
      </c>
    </row>
    <row r="171" spans="1:6" x14ac:dyDescent="0.55000000000000004">
      <c r="A171" s="17" t="s">
        <v>125</v>
      </c>
      <c r="B171" s="16">
        <v>7.3908924297857899E-3</v>
      </c>
      <c r="C171" s="16">
        <v>7.2854689475350901E-3</v>
      </c>
      <c r="D171" s="16">
        <v>7.1895576661800704E-3</v>
      </c>
      <c r="E171" s="16">
        <v>7.4373975204474604E-3</v>
      </c>
      <c r="F171" s="16">
        <v>0</v>
      </c>
    </row>
    <row r="172" spans="1:6" x14ac:dyDescent="0.55000000000000004">
      <c r="A172" s="17" t="s">
        <v>126</v>
      </c>
      <c r="B172" s="16">
        <v>8.9472143765215294E-3</v>
      </c>
      <c r="C172" s="16">
        <v>9.5327086346925997E-3</v>
      </c>
      <c r="D172" s="16">
        <v>9.1807614501586803E-3</v>
      </c>
      <c r="E172" s="16">
        <v>9.8611261285179597E-3</v>
      </c>
      <c r="F172" s="16">
        <v>1.15162252206006E-2</v>
      </c>
    </row>
    <row r="173" spans="1:6" x14ac:dyDescent="0.55000000000000004">
      <c r="A173" s="17" t="s">
        <v>127</v>
      </c>
      <c r="B173" s="16">
        <v>1.0702917419954199E-2</v>
      </c>
      <c r="C173" s="16">
        <v>1.03331865243551E-2</v>
      </c>
      <c r="D173" s="16">
        <v>9.5044303504921296E-3</v>
      </c>
      <c r="E173" s="16">
        <v>1.08231802799728E-2</v>
      </c>
      <c r="F173" s="16">
        <v>1.13344930993178E-2</v>
      </c>
    </row>
    <row r="174" spans="1:6" x14ac:dyDescent="0.55000000000000004">
      <c r="A174" s="17" t="s">
        <v>128</v>
      </c>
      <c r="B174" s="16">
        <v>1.28798268094745E-2</v>
      </c>
      <c r="C174" s="16">
        <v>1.3775172186232001E-2</v>
      </c>
      <c r="D174" s="16">
        <v>1.2170666910167801E-2</v>
      </c>
      <c r="E174" s="16">
        <v>1.2679549855644E-2</v>
      </c>
      <c r="F174" s="16">
        <v>1.43539726618724E-2</v>
      </c>
    </row>
    <row r="175" spans="1:6" x14ac:dyDescent="0.55000000000000004">
      <c r="A175" s="17" t="s">
        <v>197</v>
      </c>
      <c r="B175" s="16">
        <v>1.2805996006101701E-2</v>
      </c>
      <c r="C175" s="16">
        <v>1.3201449701411501E-2</v>
      </c>
      <c r="D175" s="16">
        <v>1.18877277356642E-2</v>
      </c>
      <c r="E175" s="16">
        <v>1.2743293776092899E-2</v>
      </c>
      <c r="F175" s="16">
        <v>1.32679499655171E-2</v>
      </c>
    </row>
    <row r="176" spans="1:6" x14ac:dyDescent="0.55000000000000004">
      <c r="A176" s="17" t="s">
        <v>198</v>
      </c>
      <c r="B176" s="16">
        <v>2.19950489281927E-3</v>
      </c>
      <c r="C176" s="16">
        <v>1.0430587748698401E-3</v>
      </c>
      <c r="D176" s="16">
        <v>1.04987593866967E-3</v>
      </c>
      <c r="E176" s="16">
        <v>1.6244644654147399E-3</v>
      </c>
      <c r="F176" s="16">
        <v>2.0635083306594399E-3</v>
      </c>
    </row>
    <row r="177" spans="1:6" x14ac:dyDescent="0.55000000000000004">
      <c r="A177" s="17" t="s">
        <v>182</v>
      </c>
      <c r="B177" s="16">
        <v>7.1742626173027799E-3</v>
      </c>
      <c r="C177" s="16">
        <v>7.0635179426887596E-3</v>
      </c>
      <c r="D177" s="16">
        <v>7.4320538355334004E-3</v>
      </c>
      <c r="E177" s="16">
        <v>7.8746797315139699E-3</v>
      </c>
      <c r="F177" s="16">
        <v>8.1112941879807297E-3</v>
      </c>
    </row>
    <row r="178" spans="1:6" x14ac:dyDescent="0.55000000000000004">
      <c r="A178" s="12" t="s">
        <v>216</v>
      </c>
      <c r="B178" s="16">
        <v>2.2152281506000401E-2</v>
      </c>
      <c r="C178" s="16">
        <v>2.23879633066013E-2</v>
      </c>
      <c r="D178" s="16">
        <v>2.2714523164678101E-2</v>
      </c>
      <c r="E178" s="16">
        <v>2.27920507723984E-2</v>
      </c>
      <c r="F178" s="16">
        <v>2.5762749524383202E-2</v>
      </c>
    </row>
    <row r="179" spans="1:6" x14ac:dyDescent="0.55000000000000004">
      <c r="A179" s="17" t="s">
        <v>122</v>
      </c>
      <c r="B179" s="16">
        <v>1.5951955929215202E-2</v>
      </c>
      <c r="C179" s="16">
        <v>1.6680002553608499E-2</v>
      </c>
      <c r="D179" s="16">
        <v>1.7244737220983599E-2</v>
      </c>
      <c r="E179" s="16">
        <v>1.74218405212637E-2</v>
      </c>
      <c r="F179" s="16">
        <v>1.6924968150443601E-2</v>
      </c>
    </row>
    <row r="180" spans="1:6" x14ac:dyDescent="0.55000000000000004">
      <c r="A180" s="17" t="s">
        <v>123</v>
      </c>
      <c r="B180" s="16">
        <v>1.6178757292243499E-2</v>
      </c>
      <c r="C180" s="16">
        <v>1.5844450552666301E-2</v>
      </c>
      <c r="D180" s="16">
        <v>1.56332285605916E-2</v>
      </c>
      <c r="E180" s="16">
        <v>1.5368672320858199E-2</v>
      </c>
      <c r="F180" s="16">
        <v>1.6406931708246801E-2</v>
      </c>
    </row>
    <row r="181" spans="1:6" x14ac:dyDescent="0.55000000000000004">
      <c r="A181" s="17" t="s">
        <v>124</v>
      </c>
      <c r="B181" s="16">
        <v>9.7846261573594096E-3</v>
      </c>
      <c r="C181" s="16">
        <v>9.9800163601084305E-3</v>
      </c>
      <c r="D181" s="16">
        <v>9.9275540460911308E-3</v>
      </c>
      <c r="E181" s="16">
        <v>1.00267588429579E-2</v>
      </c>
      <c r="F181" s="16">
        <v>1.09329102516853E-2</v>
      </c>
    </row>
    <row r="182" spans="1:6" x14ac:dyDescent="0.55000000000000004">
      <c r="A182" s="17" t="s">
        <v>125</v>
      </c>
      <c r="B182" s="16">
        <v>2.0075897839379499E-2</v>
      </c>
      <c r="C182" s="16">
        <v>1.9944563720458601E-2</v>
      </c>
      <c r="D182" s="16">
        <v>1.83922008809882E-2</v>
      </c>
      <c r="E182" s="16">
        <v>1.85751458613173E-2</v>
      </c>
      <c r="F182" s="16">
        <v>0</v>
      </c>
    </row>
    <row r="183" spans="1:6" x14ac:dyDescent="0.55000000000000004">
      <c r="A183" s="17" t="s">
        <v>126</v>
      </c>
      <c r="B183" s="16">
        <v>1.3398851074680401E-2</v>
      </c>
      <c r="C183" s="16">
        <v>1.4806245737699199E-2</v>
      </c>
      <c r="D183" s="16">
        <v>1.4878310234780799E-2</v>
      </c>
      <c r="E183" s="16">
        <v>1.55457065560299E-2</v>
      </c>
      <c r="F183" s="16">
        <v>1.6375330140848899E-2</v>
      </c>
    </row>
    <row r="184" spans="1:6" x14ac:dyDescent="0.55000000000000004">
      <c r="A184" s="17" t="s">
        <v>127</v>
      </c>
      <c r="B184" s="16">
        <v>1.85127820453992E-2</v>
      </c>
      <c r="C184" s="16">
        <v>1.9219486249428899E-2</v>
      </c>
      <c r="D184" s="16">
        <v>1.9885019428186101E-2</v>
      </c>
      <c r="E184" s="16">
        <v>2.2612706246690002E-2</v>
      </c>
      <c r="F184" s="16">
        <v>2.41866221217674E-2</v>
      </c>
    </row>
    <row r="185" spans="1:6" x14ac:dyDescent="0.55000000000000004">
      <c r="A185" s="17" t="s">
        <v>128</v>
      </c>
      <c r="B185" s="16">
        <v>1.08258672097823E-2</v>
      </c>
      <c r="C185" s="16">
        <v>1.3508686703384501E-2</v>
      </c>
      <c r="D185" s="16">
        <v>1.1009100802982799E-2</v>
      </c>
      <c r="E185" s="16">
        <v>1.9249208270354999E-2</v>
      </c>
      <c r="F185" s="16">
        <v>1.9619158551335999E-2</v>
      </c>
    </row>
    <row r="186" spans="1:6" x14ac:dyDescent="0.55000000000000004">
      <c r="A186" s="17" t="s">
        <v>197</v>
      </c>
      <c r="B186" s="16">
        <v>2.2152281506000401E-2</v>
      </c>
      <c r="C186" s="16">
        <v>2.23879633066013E-2</v>
      </c>
      <c r="D186" s="16">
        <v>2.2714523164678101E-2</v>
      </c>
      <c r="E186" s="16">
        <v>2.27920507723984E-2</v>
      </c>
      <c r="F186" s="16">
        <v>2.5762749524383202E-2</v>
      </c>
    </row>
    <row r="187" spans="1:6" x14ac:dyDescent="0.55000000000000004">
      <c r="A187" s="17" t="s">
        <v>198</v>
      </c>
      <c r="B187" s="16">
        <v>1.2617493218092401E-2</v>
      </c>
      <c r="C187" s="16">
        <v>1.00248086936209E-2</v>
      </c>
      <c r="D187" s="16">
        <v>6.9619781611000497E-3</v>
      </c>
      <c r="E187" s="16">
        <v>6.47963242950587E-3</v>
      </c>
      <c r="F187" s="16">
        <v>2.7535479571845602E-3</v>
      </c>
    </row>
    <row r="188" spans="1:6" x14ac:dyDescent="0.55000000000000004">
      <c r="A188" s="17" t="s">
        <v>182</v>
      </c>
      <c r="B188" s="16">
        <v>1.4903278136300499E-2</v>
      </c>
      <c r="C188" s="16">
        <v>1.5230010262438601E-2</v>
      </c>
      <c r="D188" s="16">
        <v>1.51632707082515E-2</v>
      </c>
      <c r="E188" s="16">
        <v>1.52311732480752E-2</v>
      </c>
      <c r="F188" s="16">
        <v>1.5353098458514101E-2</v>
      </c>
    </row>
    <row r="189" spans="1:6" x14ac:dyDescent="0.55000000000000004">
      <c r="A189" s="12" t="s">
        <v>217</v>
      </c>
      <c r="B189" s="16">
        <v>1.9757633265896801E-2</v>
      </c>
      <c r="C189" s="16">
        <v>2.1348856517087199E-2</v>
      </c>
      <c r="D189" s="16">
        <v>2.2394428043057999E-2</v>
      </c>
      <c r="E189" s="16">
        <v>2.3181106318264699E-2</v>
      </c>
      <c r="F189" s="16">
        <v>2.2909208296797299E-2</v>
      </c>
    </row>
    <row r="190" spans="1:6" x14ac:dyDescent="0.55000000000000004">
      <c r="A190" s="17" t="s">
        <v>122</v>
      </c>
      <c r="B190" s="16">
        <v>1.6432747958537601E-2</v>
      </c>
      <c r="C190" s="16">
        <v>1.7854664091110601E-2</v>
      </c>
      <c r="D190" s="16">
        <v>1.7884763512837999E-2</v>
      </c>
      <c r="E190" s="16">
        <v>1.86188416910954E-2</v>
      </c>
      <c r="F190" s="16">
        <v>1.8530503442911499E-2</v>
      </c>
    </row>
    <row r="191" spans="1:6" x14ac:dyDescent="0.55000000000000004">
      <c r="A191" s="17" t="s">
        <v>123</v>
      </c>
      <c r="B191" s="16">
        <v>1.5775083518856599E-2</v>
      </c>
      <c r="C191" s="16">
        <v>1.3058029359009999E-2</v>
      </c>
      <c r="D191" s="16">
        <v>1.32073400950155E-2</v>
      </c>
      <c r="E191" s="16">
        <v>1.3730939390991201E-2</v>
      </c>
      <c r="F191" s="16">
        <v>1.2346810077618699E-2</v>
      </c>
    </row>
    <row r="192" spans="1:6" x14ac:dyDescent="0.55000000000000004">
      <c r="A192" s="17" t="s">
        <v>124</v>
      </c>
      <c r="B192" s="16">
        <v>1.24738697360163E-2</v>
      </c>
      <c r="C192" s="16">
        <v>1.30103492968302E-2</v>
      </c>
      <c r="D192" s="16">
        <v>1.3059817485809699E-2</v>
      </c>
      <c r="E192" s="16">
        <v>1.31061580638213E-2</v>
      </c>
      <c r="F192" s="16">
        <v>1.2970078105108701E-2</v>
      </c>
    </row>
    <row r="193" spans="1:6" x14ac:dyDescent="0.55000000000000004">
      <c r="A193" s="17" t="s">
        <v>125</v>
      </c>
      <c r="B193" s="16">
        <v>1.6348333930032401E-2</v>
      </c>
      <c r="C193" s="16">
        <v>1.6899326268377101E-2</v>
      </c>
      <c r="D193" s="16">
        <v>1.71205104996222E-2</v>
      </c>
      <c r="E193" s="16">
        <v>1.6742368285036099E-2</v>
      </c>
      <c r="F193" s="16">
        <v>0</v>
      </c>
    </row>
    <row r="194" spans="1:6" x14ac:dyDescent="0.55000000000000004">
      <c r="A194" s="17" t="s">
        <v>126</v>
      </c>
      <c r="B194" s="16">
        <v>1.31992292889629E-2</v>
      </c>
      <c r="C194" s="16">
        <v>1.46962846273205E-2</v>
      </c>
      <c r="D194" s="16">
        <v>1.5773865367164599E-2</v>
      </c>
      <c r="E194" s="16">
        <v>1.6341225299968499E-2</v>
      </c>
      <c r="F194" s="16">
        <v>1.81565285647882E-2</v>
      </c>
    </row>
    <row r="195" spans="1:6" x14ac:dyDescent="0.55000000000000004">
      <c r="A195" s="17" t="s">
        <v>127</v>
      </c>
      <c r="B195" s="16">
        <v>1.50776126985743E-2</v>
      </c>
      <c r="C195" s="16">
        <v>1.52359674857131E-2</v>
      </c>
      <c r="D195" s="16">
        <v>1.91332533210203E-2</v>
      </c>
      <c r="E195" s="16">
        <v>1.9030768335241199E-2</v>
      </c>
      <c r="F195" s="16">
        <v>2.09620598763894E-2</v>
      </c>
    </row>
    <row r="196" spans="1:6" x14ac:dyDescent="0.55000000000000004">
      <c r="A196" s="17" t="s">
        <v>128</v>
      </c>
      <c r="B196" s="16">
        <v>1.9071034898543601E-2</v>
      </c>
      <c r="C196" s="16">
        <v>1.84085684449719E-2</v>
      </c>
      <c r="D196" s="16">
        <v>1.76814670386383E-2</v>
      </c>
      <c r="E196" s="16">
        <v>1.8182571194691601E-2</v>
      </c>
      <c r="F196" s="16">
        <v>2.2002084064414701E-2</v>
      </c>
    </row>
    <row r="197" spans="1:6" x14ac:dyDescent="0.55000000000000004">
      <c r="A197" s="17" t="s">
        <v>197</v>
      </c>
      <c r="B197" s="16">
        <v>1.9757633265896801E-2</v>
      </c>
      <c r="C197" s="16">
        <v>2.1348856517087199E-2</v>
      </c>
      <c r="D197" s="16">
        <v>2.2394428043057999E-2</v>
      </c>
      <c r="E197" s="16">
        <v>2.3181106318264699E-2</v>
      </c>
      <c r="F197" s="16">
        <v>2.2909208296797299E-2</v>
      </c>
    </row>
    <row r="198" spans="1:6" x14ac:dyDescent="0.55000000000000004">
      <c r="A198" s="17" t="s">
        <v>198</v>
      </c>
      <c r="B198" s="16">
        <v>9.6985010842918599E-3</v>
      </c>
      <c r="C198" s="16">
        <v>8.2869841715776296E-3</v>
      </c>
      <c r="D198" s="16">
        <v>7.8378270111806193E-3</v>
      </c>
      <c r="E198" s="16">
        <v>6.1960288467189399E-3</v>
      </c>
      <c r="F198" s="16">
        <v>5.4902279044108104E-3</v>
      </c>
    </row>
    <row r="199" spans="1:6" x14ac:dyDescent="0.55000000000000004">
      <c r="A199" s="17" t="s">
        <v>182</v>
      </c>
      <c r="B199" s="16">
        <v>1.5254950106976001E-2</v>
      </c>
      <c r="C199" s="16">
        <v>1.4833303322704799E-2</v>
      </c>
      <c r="D199" s="16">
        <v>1.52400885468995E-2</v>
      </c>
      <c r="E199" s="16">
        <v>1.5644469528598898E-2</v>
      </c>
      <c r="F199" s="16">
        <v>1.52320441837128E-2</v>
      </c>
    </row>
    <row r="200" spans="1:6" x14ac:dyDescent="0.55000000000000004">
      <c r="A200" s="12" t="s">
        <v>218</v>
      </c>
      <c r="B200" s="16">
        <v>1.90063906290877E-2</v>
      </c>
      <c r="C200" s="16">
        <v>1.8441359232845098E-2</v>
      </c>
      <c r="D200" s="16">
        <v>2.0087786819572701E-2</v>
      </c>
      <c r="E200" s="16">
        <v>2.5500374986115501E-2</v>
      </c>
      <c r="F200" s="16">
        <v>3.2752680475591101E-2</v>
      </c>
    </row>
    <row r="201" spans="1:6" x14ac:dyDescent="0.55000000000000004">
      <c r="A201" s="17" t="s">
        <v>122</v>
      </c>
      <c r="B201" s="16">
        <v>1.4028301103168E-2</v>
      </c>
      <c r="C201" s="16">
        <v>1.43129507277796E-2</v>
      </c>
      <c r="D201" s="16">
        <v>1.44816715008526E-2</v>
      </c>
      <c r="E201" s="16">
        <v>1.5040281352111299E-2</v>
      </c>
      <c r="F201" s="16">
        <v>1.4873384477973799E-2</v>
      </c>
    </row>
    <row r="202" spans="1:6" x14ac:dyDescent="0.55000000000000004">
      <c r="A202" s="17" t="s">
        <v>123</v>
      </c>
      <c r="B202" s="16">
        <v>1.34228458665394E-2</v>
      </c>
      <c r="C202" s="16">
        <v>1.3299335525049799E-2</v>
      </c>
      <c r="D202" s="16">
        <v>1.2903359859314401E-2</v>
      </c>
      <c r="E202" s="16">
        <v>1.3467426694229401E-2</v>
      </c>
      <c r="F202" s="16">
        <v>1.4067747025347899E-2</v>
      </c>
    </row>
    <row r="203" spans="1:6" x14ac:dyDescent="0.55000000000000004">
      <c r="A203" s="17" t="s">
        <v>124</v>
      </c>
      <c r="B203" s="16">
        <v>9.4975027296953403E-3</v>
      </c>
      <c r="C203" s="16">
        <v>9.6275570122306593E-3</v>
      </c>
      <c r="D203" s="16">
        <v>9.5978301173305098E-3</v>
      </c>
      <c r="E203" s="16">
        <v>9.5070865468991593E-3</v>
      </c>
      <c r="F203" s="16">
        <v>9.7612497915852102E-3</v>
      </c>
    </row>
    <row r="204" spans="1:6" x14ac:dyDescent="0.55000000000000004">
      <c r="A204" s="17" t="s">
        <v>125</v>
      </c>
      <c r="B204" s="16">
        <v>1.6505980538521699E-2</v>
      </c>
      <c r="C204" s="16">
        <v>1.6279884910217899E-2</v>
      </c>
      <c r="D204" s="16">
        <v>1.58268418307125E-2</v>
      </c>
      <c r="E204" s="16">
        <v>1.62095577522555E-2</v>
      </c>
      <c r="F204" s="16">
        <v>0</v>
      </c>
    </row>
    <row r="205" spans="1:6" x14ac:dyDescent="0.55000000000000004">
      <c r="A205" s="17" t="s">
        <v>126</v>
      </c>
      <c r="B205" s="16">
        <v>1.2850800625751399E-2</v>
      </c>
      <c r="C205" s="16">
        <v>1.3640008593881999E-2</v>
      </c>
      <c r="D205" s="16">
        <v>1.50438652296593E-2</v>
      </c>
      <c r="E205" s="16">
        <v>1.57831726007658E-2</v>
      </c>
      <c r="F205" s="16">
        <v>1.7224345274113199E-2</v>
      </c>
    </row>
    <row r="206" spans="1:6" x14ac:dyDescent="0.55000000000000004">
      <c r="A206" s="17" t="s">
        <v>127</v>
      </c>
      <c r="B206" s="16">
        <v>1.55988262973314E-2</v>
      </c>
      <c r="C206" s="16">
        <v>1.6401178420088001E-2</v>
      </c>
      <c r="D206" s="16">
        <v>1.6124279123359599E-2</v>
      </c>
      <c r="E206" s="16">
        <v>1.61869646487014E-2</v>
      </c>
      <c r="F206" s="16">
        <v>1.6057192621337198E-2</v>
      </c>
    </row>
    <row r="207" spans="1:6" x14ac:dyDescent="0.55000000000000004">
      <c r="A207" s="17" t="s">
        <v>128</v>
      </c>
      <c r="B207" s="16">
        <v>1.90063906290877E-2</v>
      </c>
      <c r="C207" s="16">
        <v>1.8441359232845098E-2</v>
      </c>
      <c r="D207" s="16">
        <v>1.7659995971639999E-2</v>
      </c>
      <c r="E207" s="16">
        <v>1.82277388085729E-2</v>
      </c>
      <c r="F207" s="16">
        <v>2.2148562196409899E-2</v>
      </c>
    </row>
    <row r="208" spans="1:6" x14ac:dyDescent="0.55000000000000004">
      <c r="A208" s="17" t="s">
        <v>197</v>
      </c>
      <c r="B208" s="16">
        <v>1.55514007046229E-2</v>
      </c>
      <c r="C208" s="16">
        <v>1.5450686308965501E-2</v>
      </c>
      <c r="D208" s="16">
        <v>1.7494792287116999E-2</v>
      </c>
      <c r="E208" s="16">
        <v>1.6664938913843401E-2</v>
      </c>
      <c r="F208" s="16">
        <v>1.7708417286263298E-2</v>
      </c>
    </row>
    <row r="209" spans="1:6" x14ac:dyDescent="0.55000000000000004">
      <c r="A209" s="17" t="s">
        <v>198</v>
      </c>
      <c r="B209" s="16">
        <v>1.8183300711518999E-2</v>
      </c>
      <c r="C209" s="16">
        <v>1.6143913520674399E-2</v>
      </c>
      <c r="D209" s="16">
        <v>2.0087786819572701E-2</v>
      </c>
      <c r="E209" s="16">
        <v>2.5500374986115501E-2</v>
      </c>
      <c r="F209" s="16">
        <v>3.2752680475591101E-2</v>
      </c>
    </row>
    <row r="210" spans="1:6" x14ac:dyDescent="0.55000000000000004">
      <c r="A210" s="17" t="s">
        <v>182</v>
      </c>
      <c r="B210" s="16">
        <v>1.2937070048256101E-2</v>
      </c>
      <c r="C210" s="16">
        <v>1.30946397173169E-2</v>
      </c>
      <c r="D210" s="16">
        <v>1.3289882619736799E-2</v>
      </c>
      <c r="E210" s="16">
        <v>1.36350631980696E-2</v>
      </c>
      <c r="F210" s="16">
        <v>1.38734472747792E-2</v>
      </c>
    </row>
  </sheetData>
  <hyperlinks>
    <hyperlink ref="A2" location="'Cover page'!A1" display="Return to Cover page" xr:uid="{902F2D2C-94DA-4912-8E06-F930EB66639A}"/>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9A133-A192-4232-BF2C-E79B0EE589F1}">
  <dimension ref="A1:F10"/>
  <sheetViews>
    <sheetView workbookViewId="0">
      <selection activeCell="H2" sqref="H2"/>
    </sheetView>
  </sheetViews>
  <sheetFormatPr defaultRowHeight="14.4" x14ac:dyDescent="0.55000000000000004"/>
  <cols>
    <col min="1" max="1" width="11.7890625" bestFit="1" customWidth="1"/>
    <col min="2" max="6" width="7.26171875" bestFit="1" customWidth="1"/>
    <col min="7" max="7" width="8.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page'!$C$48</f>
        <v>Table 4.1. Standardised ratio of assets to net outstanding claim liabilities for centrally funded (CF) schemes by jurisdiction, 5-year to 2022-23 (Indicator 18)</v>
      </c>
    </row>
    <row r="2" spans="1:6" ht="14.7" thickTop="1" x14ac:dyDescent="0.55000000000000004">
      <c r="A2" s="13" t="s">
        <v>114</v>
      </c>
    </row>
    <row r="3" spans="1:6" x14ac:dyDescent="0.55000000000000004">
      <c r="A3" s="11" t="s">
        <v>219</v>
      </c>
    </row>
    <row r="4" spans="1:6" x14ac:dyDescent="0.55000000000000004">
      <c r="B4" t="s">
        <v>117</v>
      </c>
      <c r="C4" t="s">
        <v>118</v>
      </c>
      <c r="D4" t="s">
        <v>119</v>
      </c>
      <c r="E4" t="s">
        <v>120</v>
      </c>
      <c r="F4" t="s">
        <v>0</v>
      </c>
    </row>
    <row r="5" spans="1:6" x14ac:dyDescent="0.55000000000000004">
      <c r="A5" s="12" t="s">
        <v>122</v>
      </c>
      <c r="B5" s="16">
        <v>1.2647299911175001</v>
      </c>
      <c r="C5" s="16">
        <v>1.1405754211254899</v>
      </c>
      <c r="D5" s="16">
        <v>1.1058009831890401</v>
      </c>
      <c r="E5" s="16">
        <v>1.0399374734020399</v>
      </c>
      <c r="F5" s="16">
        <v>1.0129075080355801</v>
      </c>
    </row>
    <row r="6" spans="1:6" x14ac:dyDescent="0.55000000000000004">
      <c r="A6" s="12" t="s">
        <v>123</v>
      </c>
      <c r="B6" s="16">
        <v>1.2491728213136399</v>
      </c>
      <c r="C6" s="16">
        <v>1.0652632386443599</v>
      </c>
      <c r="D6" s="16">
        <v>1.0510760436406601</v>
      </c>
      <c r="E6" s="16">
        <v>1.05210242879395</v>
      </c>
      <c r="F6" s="16">
        <v>1.04858696572386</v>
      </c>
    </row>
    <row r="7" spans="1:6" x14ac:dyDescent="0.55000000000000004">
      <c r="A7" s="12" t="s">
        <v>124</v>
      </c>
      <c r="B7" s="16">
        <v>2.0491603473126099</v>
      </c>
      <c r="C7" s="16">
        <v>1.7853723873084999</v>
      </c>
      <c r="D7" s="16">
        <v>1.73168081388494</v>
      </c>
      <c r="E7" s="16">
        <v>1.5997776917033999</v>
      </c>
      <c r="F7" s="16">
        <v>1.5487649423418599</v>
      </c>
    </row>
    <row r="8" spans="1:6" x14ac:dyDescent="0.55000000000000004">
      <c r="A8" s="12" t="s">
        <v>125</v>
      </c>
      <c r="B8" s="16">
        <v>1.2777628534913801</v>
      </c>
      <c r="C8" s="16">
        <v>1.1696858500988701</v>
      </c>
      <c r="D8" s="16">
        <v>1.05037814137578</v>
      </c>
      <c r="E8" s="16">
        <v>0.92591326830628595</v>
      </c>
      <c r="F8" s="16">
        <v>1.1035963978269401</v>
      </c>
    </row>
    <row r="9" spans="1:6" x14ac:dyDescent="0.55000000000000004">
      <c r="A9" s="12" t="s">
        <v>130</v>
      </c>
      <c r="B9" s="16">
        <v>1.3141559340193301</v>
      </c>
      <c r="C9" s="16">
        <v>1.2761590209515601</v>
      </c>
      <c r="D9" s="16">
        <v>1.2929999350581001</v>
      </c>
      <c r="E9" s="16">
        <v>1.2444889436477</v>
      </c>
      <c r="F9" s="16">
        <v>1.1695095215212401</v>
      </c>
    </row>
    <row r="10" spans="1:6" x14ac:dyDescent="0.55000000000000004">
      <c r="A10" s="12" t="s">
        <v>182</v>
      </c>
      <c r="B10" s="16">
        <v>1.3189878268936801</v>
      </c>
      <c r="C10" s="16">
        <v>1.16293392124567</v>
      </c>
      <c r="D10" s="16">
        <v>1.12824297713639</v>
      </c>
      <c r="E10" s="16">
        <v>1.0869899375068499</v>
      </c>
      <c r="F10" s="16">
        <v>1.0848981724464</v>
      </c>
    </row>
  </sheetData>
  <hyperlinks>
    <hyperlink ref="A2" location="'Cover page'!A1" display="Return to Cover page" xr:uid="{C9976157-3842-4E53-B947-0776E02724B8}"/>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13942-4B68-4BE8-B53F-55B48B792E02}">
  <dimension ref="A1:F8"/>
  <sheetViews>
    <sheetView workbookViewId="0">
      <selection activeCell="H2" sqref="H2"/>
    </sheetView>
  </sheetViews>
  <sheetFormatPr defaultRowHeight="14.4" x14ac:dyDescent="0.55000000000000004"/>
  <cols>
    <col min="1" max="1" width="11.7890625" bestFit="1" customWidth="1"/>
    <col min="2" max="7" width="7.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page'!$C$49</f>
        <v>Table 4.2. Standardised ratio of assets to net outstanding claim liabilities for privately underwritten (PU) schemes by jurisdiction, 5-year to 2022-23 (Indicator 19)</v>
      </c>
    </row>
    <row r="2" spans="1:6" ht="14.7" thickTop="1" x14ac:dyDescent="0.55000000000000004">
      <c r="A2" s="13" t="s">
        <v>114</v>
      </c>
    </row>
    <row r="3" spans="1:6" x14ac:dyDescent="0.55000000000000004">
      <c r="A3" s="11" t="s">
        <v>220</v>
      </c>
    </row>
    <row r="4" spans="1:6" x14ac:dyDescent="0.55000000000000004">
      <c r="B4" t="s">
        <v>117</v>
      </c>
      <c r="C4" t="s">
        <v>118</v>
      </c>
      <c r="D4" t="s">
        <v>119</v>
      </c>
      <c r="E4" t="s">
        <v>120</v>
      </c>
      <c r="F4" t="s">
        <v>0</v>
      </c>
    </row>
    <row r="5" spans="1:6" x14ac:dyDescent="0.55000000000000004">
      <c r="A5" s="12" t="s">
        <v>126</v>
      </c>
      <c r="B5" s="16">
        <v>1.2869077676877001</v>
      </c>
      <c r="C5" s="16">
        <v>1.2424957478902501</v>
      </c>
      <c r="D5" s="16">
        <v>1.18888557834733</v>
      </c>
      <c r="E5" s="16">
        <v>1.21590409538384</v>
      </c>
      <c r="F5" s="16">
        <v>1.21706390716362</v>
      </c>
    </row>
    <row r="6" spans="1:6" x14ac:dyDescent="0.55000000000000004">
      <c r="A6" s="12" t="s">
        <v>127</v>
      </c>
      <c r="B6" s="16">
        <v>1.2666885116417299</v>
      </c>
      <c r="C6" s="16">
        <v>1.2999560269945201</v>
      </c>
      <c r="D6" s="16">
        <v>1.27843543086453</v>
      </c>
      <c r="E6" s="16">
        <v>1.3190920591313899</v>
      </c>
      <c r="F6" s="16">
        <v>1.50904487755169</v>
      </c>
    </row>
    <row r="7" spans="1:6" x14ac:dyDescent="0.55000000000000004">
      <c r="A7" s="12" t="s">
        <v>128</v>
      </c>
      <c r="B7" s="16">
        <v>1.0686440721636199</v>
      </c>
      <c r="C7" s="16">
        <v>1.0809197510422801</v>
      </c>
      <c r="D7" s="16">
        <v>1.1052827858579599</v>
      </c>
      <c r="E7" s="16">
        <v>1.07492055111635</v>
      </c>
      <c r="F7" s="16">
        <v>1.04172054401845</v>
      </c>
    </row>
    <row r="8" spans="1:6" x14ac:dyDescent="0.55000000000000004">
      <c r="A8" s="12" t="s">
        <v>182</v>
      </c>
      <c r="B8" s="16">
        <v>1.1452827419262901</v>
      </c>
      <c r="C8" s="16">
        <v>1.1730542874843399</v>
      </c>
      <c r="D8" s="16">
        <v>1.18176697935262</v>
      </c>
      <c r="E8" s="16">
        <v>1.19473401251623</v>
      </c>
      <c r="F8" s="16">
        <v>1.2607747016405999</v>
      </c>
    </row>
  </sheetData>
  <hyperlinks>
    <hyperlink ref="A2" location="'Cover page'!A1" display="Return to Cover page" xr:uid="{B70D0615-641C-43C5-AE6F-393B44651887}"/>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9F8CC-EAB4-434D-8AA8-0CC61093D6FE}">
  <dimension ref="A1:F14"/>
  <sheetViews>
    <sheetView workbookViewId="0">
      <selection activeCell="H2" sqref="H2"/>
    </sheetView>
  </sheetViews>
  <sheetFormatPr defaultRowHeight="14.4" x14ac:dyDescent="0.55000000000000004"/>
  <cols>
    <col min="1" max="1" width="11.7890625" bestFit="1" customWidth="1"/>
    <col min="2" max="7" width="7.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page'!$C$51</f>
        <v>Table 5.1. Percentage of claims with dispute by jurisdiction, 5-year to 2022-23 (Indicator 22)</v>
      </c>
    </row>
    <row r="2" spans="1:6" ht="14.7" thickTop="1" x14ac:dyDescent="0.55000000000000004">
      <c r="A2" s="13" t="s">
        <v>114</v>
      </c>
    </row>
    <row r="3" spans="1:6" x14ac:dyDescent="0.55000000000000004">
      <c r="A3" s="11" t="s">
        <v>221</v>
      </c>
    </row>
    <row r="4" spans="1:6" x14ac:dyDescent="0.55000000000000004">
      <c r="B4" t="s">
        <v>117</v>
      </c>
      <c r="C4" t="s">
        <v>118</v>
      </c>
      <c r="D4" t="s">
        <v>119</v>
      </c>
      <c r="E4" t="s">
        <v>120</v>
      </c>
      <c r="F4" t="s">
        <v>0</v>
      </c>
    </row>
    <row r="5" spans="1:6" x14ac:dyDescent="0.55000000000000004">
      <c r="A5" s="12" t="s">
        <v>122</v>
      </c>
      <c r="B5" s="16">
        <v>2.50430824974592E-2</v>
      </c>
      <c r="C5" s="16">
        <v>2.5492869127516801E-2</v>
      </c>
      <c r="D5" s="16">
        <v>2.7097951380524499E-2</v>
      </c>
      <c r="E5" s="16">
        <v>2.62508052394245E-2</v>
      </c>
      <c r="F5" s="16">
        <v>2.7088524324251299E-2</v>
      </c>
    </row>
    <row r="6" spans="1:6" x14ac:dyDescent="0.55000000000000004">
      <c r="A6" s="12" t="s">
        <v>123</v>
      </c>
      <c r="B6" s="16">
        <v>8.8224382280923094E-2</v>
      </c>
      <c r="C6" s="16">
        <v>7.8379789335762798E-2</v>
      </c>
      <c r="D6" s="16">
        <v>5.9897301341642201E-2</v>
      </c>
      <c r="E6" s="16">
        <v>5.61789219874314E-2</v>
      </c>
      <c r="F6" s="16">
        <v>5.72549711212028E-2</v>
      </c>
    </row>
    <row r="7" spans="1:6" x14ac:dyDescent="0.55000000000000004">
      <c r="A7" s="12" t="s">
        <v>124</v>
      </c>
      <c r="B7" s="16">
        <v>2.6529863729980299E-2</v>
      </c>
      <c r="C7" s="16">
        <v>2.6560956977025801E-2</v>
      </c>
      <c r="D7" s="16">
        <v>2.54694621695533E-2</v>
      </c>
      <c r="E7" s="16">
        <v>2.4721043957528398E-2</v>
      </c>
      <c r="F7" s="16">
        <v>2.53234479246684E-2</v>
      </c>
    </row>
    <row r="8" spans="1:6" x14ac:dyDescent="0.55000000000000004">
      <c r="A8" s="12" t="s">
        <v>125</v>
      </c>
      <c r="B8" s="16">
        <v>8.1367669335641601E-2</v>
      </c>
      <c r="C8" s="16">
        <v>7.3594429939077499E-2</v>
      </c>
      <c r="D8" s="16">
        <v>9.1303002166511896E-2</v>
      </c>
      <c r="E8" s="16">
        <v>0.114541797522848</v>
      </c>
      <c r="F8" s="16">
        <v>0.117798003287759</v>
      </c>
    </row>
    <row r="9" spans="1:6" x14ac:dyDescent="0.55000000000000004">
      <c r="A9" s="12" t="s">
        <v>126</v>
      </c>
      <c r="B9" s="16">
        <v>4.3937027814122301E-2</v>
      </c>
      <c r="C9" s="16">
        <v>4.3482933539678401E-2</v>
      </c>
      <c r="D9" s="16">
        <v>4.34359050382261E-2</v>
      </c>
      <c r="E9" s="16">
        <v>4.7140905138503601E-2</v>
      </c>
      <c r="F9" s="16">
        <v>4.7047988948727699E-2</v>
      </c>
    </row>
    <row r="10" spans="1:6" x14ac:dyDescent="0.55000000000000004">
      <c r="A10" s="12" t="s">
        <v>127</v>
      </c>
      <c r="B10" s="16">
        <v>0.114020411577715</v>
      </c>
      <c r="C10" s="16">
        <v>0.12812078272604599</v>
      </c>
      <c r="D10" s="16">
        <v>0.100340926700759</v>
      </c>
      <c r="E10" s="16">
        <v>0.115020524419871</v>
      </c>
      <c r="F10" s="16">
        <v>0.115086654420573</v>
      </c>
    </row>
    <row r="11" spans="1:6" x14ac:dyDescent="0.55000000000000004">
      <c r="A11" s="12" t="s">
        <v>128</v>
      </c>
      <c r="B11" s="16">
        <v>8.0362418751230999E-2</v>
      </c>
      <c r="C11" s="16">
        <v>7.6638362725887199E-2</v>
      </c>
      <c r="D11" s="16">
        <v>7.9067641681901293E-2</v>
      </c>
      <c r="E11" s="16">
        <v>7.4733869215728901E-2</v>
      </c>
      <c r="F11" s="16">
        <v>6.9947596263385703E-2</v>
      </c>
    </row>
    <row r="12" spans="1:6" x14ac:dyDescent="0.55000000000000004">
      <c r="A12" s="12" t="s">
        <v>130</v>
      </c>
      <c r="B12" s="16">
        <v>6.2560935976600604E-2</v>
      </c>
      <c r="C12" s="16">
        <v>5.9641600703606003E-2</v>
      </c>
      <c r="D12" s="16">
        <v>6.0499631790630497E-2</v>
      </c>
      <c r="E12" s="16">
        <v>6.0440508367358703E-2</v>
      </c>
      <c r="F12" s="16">
        <v>6.2503613761202698E-2</v>
      </c>
    </row>
    <row r="13" spans="1:6" x14ac:dyDescent="0.55000000000000004">
      <c r="A13" s="12" t="s">
        <v>141</v>
      </c>
      <c r="B13" s="16">
        <v>0.17318435754189901</v>
      </c>
      <c r="C13" s="16">
        <v>0.238805970149254</v>
      </c>
      <c r="D13" s="16">
        <v>0.14499999999999999</v>
      </c>
      <c r="E13" s="16">
        <v>0.15094339622641501</v>
      </c>
      <c r="F13" s="16">
        <v>0.217647058823529</v>
      </c>
    </row>
    <row r="14" spans="1:6" x14ac:dyDescent="0.55000000000000004">
      <c r="A14" s="12" t="s">
        <v>182</v>
      </c>
      <c r="B14" s="16">
        <v>4.6645306434059397E-2</v>
      </c>
      <c r="C14" s="16">
        <v>4.4502214138858097E-2</v>
      </c>
      <c r="D14" s="16">
        <v>4.1589546269319003E-2</v>
      </c>
      <c r="E14" s="16">
        <v>4.2033863901622101E-2</v>
      </c>
      <c r="F14" s="16">
        <v>4.2095027387728197E-2</v>
      </c>
    </row>
  </sheetData>
  <hyperlinks>
    <hyperlink ref="A2" location="'Cover page'!A1" display="Return to Cover page" xr:uid="{8F5FB07D-7048-4557-AD57-295B2F948D8C}"/>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7FE45-30B8-4A16-A917-6412BB99CEC4}">
  <dimension ref="A1:F48"/>
  <sheetViews>
    <sheetView workbookViewId="0">
      <selection activeCell="H2" sqref="H2"/>
    </sheetView>
  </sheetViews>
  <sheetFormatPr defaultRowHeight="14.4" x14ac:dyDescent="0.55000000000000004"/>
  <cols>
    <col min="1" max="1" width="14.5234375" bestFit="1" customWidth="1"/>
    <col min="2" max="7" width="7.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28" t="str">
        <f>'Cover page'!$C$52</f>
        <v>Table 5.2. Percentage of disputes resolved within selected time periods (cumulative %) by jurisdiction, 5-year to 2022-23 (Indicator 23)</v>
      </c>
    </row>
    <row r="2" spans="1:6" ht="14.7" thickTop="1" x14ac:dyDescent="0.55000000000000004">
      <c r="A2" s="13" t="s">
        <v>114</v>
      </c>
    </row>
    <row r="3" spans="1:6" x14ac:dyDescent="0.55000000000000004">
      <c r="A3" s="11" t="s">
        <v>222</v>
      </c>
    </row>
    <row r="4" spans="1:6" x14ac:dyDescent="0.55000000000000004">
      <c r="B4" t="s">
        <v>117</v>
      </c>
      <c r="C4" t="s">
        <v>118</v>
      </c>
      <c r="D4" t="s">
        <v>119</v>
      </c>
      <c r="E4" t="s">
        <v>120</v>
      </c>
      <c r="F4" t="s">
        <v>0</v>
      </c>
    </row>
    <row r="5" spans="1:6" x14ac:dyDescent="0.55000000000000004">
      <c r="A5" s="12" t="s">
        <v>223</v>
      </c>
      <c r="B5" s="35"/>
      <c r="C5" s="35"/>
      <c r="D5" s="35"/>
      <c r="E5" s="35"/>
      <c r="F5" s="35"/>
    </row>
    <row r="6" spans="1:6" x14ac:dyDescent="0.55000000000000004">
      <c r="A6" s="17" t="s">
        <v>122</v>
      </c>
      <c r="B6" s="16">
        <v>5.6619483763530397E-2</v>
      </c>
      <c r="C6" s="16">
        <v>8.1330128205128194E-2</v>
      </c>
      <c r="D6" s="16">
        <v>9.2144452717796005E-2</v>
      </c>
      <c r="E6" s="16">
        <v>9.2132701421800897E-2</v>
      </c>
      <c r="F6" s="16">
        <v>7.4844390466069499E-2</v>
      </c>
    </row>
    <row r="7" spans="1:6" x14ac:dyDescent="0.55000000000000004">
      <c r="A7" s="17" t="s">
        <v>123</v>
      </c>
      <c r="B7" s="16">
        <v>9.5209640474056403E-2</v>
      </c>
      <c r="C7" s="16">
        <v>8.3763800263344498E-2</v>
      </c>
      <c r="D7" s="16">
        <v>0.10143025849626</v>
      </c>
      <c r="E7" s="16">
        <v>0.101699524133243</v>
      </c>
      <c r="F7" s="16">
        <v>0.117374619558026</v>
      </c>
    </row>
    <row r="8" spans="1:6" x14ac:dyDescent="0.55000000000000004">
      <c r="A8" s="17" t="s">
        <v>124</v>
      </c>
      <c r="B8" s="16">
        <v>0.114760014435222</v>
      </c>
      <c r="C8" s="16">
        <v>7.6953124999999997E-2</v>
      </c>
      <c r="D8" s="16">
        <v>6.3526834611172006E-2</v>
      </c>
      <c r="E8" s="16">
        <v>5.61020036429873E-2</v>
      </c>
      <c r="F8" s="16">
        <v>4.43577004968062E-2</v>
      </c>
    </row>
    <row r="9" spans="1:6" x14ac:dyDescent="0.55000000000000004">
      <c r="A9" s="17" t="s">
        <v>125</v>
      </c>
      <c r="B9" s="16">
        <v>4.0055248618784497E-2</v>
      </c>
      <c r="C9" s="16">
        <v>1.9823788546255501E-2</v>
      </c>
      <c r="D9" s="16">
        <v>2.6063100137174201E-2</v>
      </c>
      <c r="E9" s="16">
        <v>2.3409165842400301E-2</v>
      </c>
      <c r="F9" s="16">
        <v>2.05648478201261E-2</v>
      </c>
    </row>
    <row r="10" spans="1:6" x14ac:dyDescent="0.55000000000000004">
      <c r="A10" s="17" t="s">
        <v>126</v>
      </c>
      <c r="B10" s="16">
        <v>0.36747572815534002</v>
      </c>
      <c r="C10" s="16">
        <v>0.40216322517207498</v>
      </c>
      <c r="D10" s="16">
        <v>0.35492095869454399</v>
      </c>
      <c r="E10" s="16">
        <v>0.37231182795698903</v>
      </c>
      <c r="F10" s="16">
        <v>0.31059983566146299</v>
      </c>
    </row>
    <row r="11" spans="1:6" x14ac:dyDescent="0.55000000000000004">
      <c r="A11" s="17" t="s">
        <v>127</v>
      </c>
      <c r="B11" s="16">
        <v>0.63274674827849997</v>
      </c>
      <c r="C11" s="16">
        <v>0.65494359654943601</v>
      </c>
      <c r="D11" s="16">
        <v>0.57488653555219404</v>
      </c>
      <c r="E11" s="16">
        <v>0.64191802010827503</v>
      </c>
      <c r="F11" s="16">
        <v>0.57721139430284896</v>
      </c>
    </row>
    <row r="12" spans="1:6" x14ac:dyDescent="0.55000000000000004">
      <c r="A12" s="17" t="s">
        <v>128</v>
      </c>
      <c r="B12" s="16">
        <v>1</v>
      </c>
      <c r="C12" s="16">
        <v>1</v>
      </c>
      <c r="D12" s="16">
        <v>1</v>
      </c>
      <c r="E12" s="16">
        <v>1</v>
      </c>
      <c r="F12" s="16">
        <v>1</v>
      </c>
    </row>
    <row r="13" spans="1:6" x14ac:dyDescent="0.55000000000000004">
      <c r="A13" s="17" t="s">
        <v>130</v>
      </c>
      <c r="B13" s="16">
        <v>2.8446389496717701E-2</v>
      </c>
      <c r="C13" s="16">
        <v>4.2387543252595201E-2</v>
      </c>
      <c r="D13" s="16">
        <v>3.5580524344569299E-2</v>
      </c>
      <c r="E13" s="16">
        <v>4.0262172284644203E-2</v>
      </c>
      <c r="F13" s="16">
        <v>6.1482820976491902E-2</v>
      </c>
    </row>
    <row r="14" spans="1:6" x14ac:dyDescent="0.55000000000000004">
      <c r="A14" s="17" t="s">
        <v>141</v>
      </c>
      <c r="B14" s="16">
        <v>0.133333333333333</v>
      </c>
      <c r="C14" s="16">
        <v>3.3333333333333298E-2</v>
      </c>
      <c r="D14" s="16">
        <v>2.1739130434782601E-2</v>
      </c>
      <c r="E14" s="16">
        <v>4.3478260869565202E-2</v>
      </c>
      <c r="F14" s="16">
        <v>0</v>
      </c>
    </row>
    <row r="15" spans="1:6" x14ac:dyDescent="0.55000000000000004">
      <c r="A15" s="17" t="s">
        <v>182</v>
      </c>
      <c r="B15" s="16">
        <v>0.14692341566916201</v>
      </c>
      <c r="C15" s="16">
        <v>0.148623556954872</v>
      </c>
      <c r="D15" s="16">
        <v>0.14738328479392801</v>
      </c>
      <c r="E15" s="16">
        <v>0.15011982197877399</v>
      </c>
      <c r="F15" s="16">
        <v>0.13484930657782601</v>
      </c>
    </row>
    <row r="16" spans="1:6" x14ac:dyDescent="0.55000000000000004">
      <c r="A16" s="12" t="s">
        <v>224</v>
      </c>
      <c r="B16" s="34"/>
      <c r="C16" s="34"/>
      <c r="D16" s="34"/>
      <c r="E16" s="34"/>
      <c r="F16" s="34"/>
    </row>
    <row r="17" spans="1:6" x14ac:dyDescent="0.55000000000000004">
      <c r="A17" s="17" t="s">
        <v>122</v>
      </c>
      <c r="B17" s="16">
        <v>0.59658617818484605</v>
      </c>
      <c r="C17" s="16">
        <v>0.63060897435897401</v>
      </c>
      <c r="D17" s="16">
        <v>0.56887565152643305</v>
      </c>
      <c r="E17" s="16">
        <v>0.54976303317535502</v>
      </c>
      <c r="F17" s="16">
        <v>0.50918475785638395</v>
      </c>
    </row>
    <row r="18" spans="1:6" x14ac:dyDescent="0.55000000000000004">
      <c r="A18" s="17" t="s">
        <v>123</v>
      </c>
      <c r="B18" s="16">
        <v>0.60342595359027995</v>
      </c>
      <c r="C18" s="16">
        <v>0.56001215436037699</v>
      </c>
      <c r="D18" s="16">
        <v>0.555176486025456</v>
      </c>
      <c r="E18" s="16">
        <v>0.58789938817131204</v>
      </c>
      <c r="F18" s="16">
        <v>0.58250628556305395</v>
      </c>
    </row>
    <row r="19" spans="1:6" x14ac:dyDescent="0.55000000000000004">
      <c r="A19" s="17" t="s">
        <v>124</v>
      </c>
      <c r="B19" s="16">
        <v>0.89678816311800802</v>
      </c>
      <c r="C19" s="16">
        <v>0.70703125</v>
      </c>
      <c r="D19" s="16">
        <v>0.47535596933187302</v>
      </c>
      <c r="E19" s="16">
        <v>0.47067395264116602</v>
      </c>
      <c r="F19" s="16">
        <v>0.40134847409510299</v>
      </c>
    </row>
    <row r="20" spans="1:6" x14ac:dyDescent="0.55000000000000004">
      <c r="A20" s="17" t="s">
        <v>125</v>
      </c>
      <c r="B20" s="16">
        <v>0.219613259668508</v>
      </c>
      <c r="C20" s="16">
        <v>0.13876651982378899</v>
      </c>
      <c r="D20" s="16">
        <v>0.15134887974394101</v>
      </c>
      <c r="E20" s="16">
        <v>0.12100230794592801</v>
      </c>
      <c r="F20" s="16">
        <v>0.119001919385797</v>
      </c>
    </row>
    <row r="21" spans="1:6" x14ac:dyDescent="0.55000000000000004">
      <c r="A21" s="17" t="s">
        <v>126</v>
      </c>
      <c r="B21" s="16">
        <v>0.74368932038835001</v>
      </c>
      <c r="C21" s="16">
        <v>0.73598820058997105</v>
      </c>
      <c r="D21" s="16">
        <v>0.72055073941866399</v>
      </c>
      <c r="E21" s="16">
        <v>0.75358422939068104</v>
      </c>
      <c r="F21" s="16">
        <v>0.735004108463435</v>
      </c>
    </row>
    <row r="22" spans="1:6" x14ac:dyDescent="0.55000000000000004">
      <c r="A22" s="17" t="s">
        <v>127</v>
      </c>
      <c r="B22" s="16">
        <v>0.74368783473603695</v>
      </c>
      <c r="C22" s="16">
        <v>0.74120769741207704</v>
      </c>
      <c r="D22" s="16">
        <v>0.67473524962178499</v>
      </c>
      <c r="E22" s="16">
        <v>0.73395204949729298</v>
      </c>
      <c r="F22" s="16">
        <v>0.67016491754122898</v>
      </c>
    </row>
    <row r="23" spans="1:6" x14ac:dyDescent="0.55000000000000004">
      <c r="A23" s="17" t="s">
        <v>128</v>
      </c>
      <c r="B23" s="16">
        <v>1</v>
      </c>
      <c r="C23" s="16">
        <v>1</v>
      </c>
      <c r="D23" s="16">
        <v>1</v>
      </c>
      <c r="E23" s="16">
        <v>1</v>
      </c>
      <c r="F23" s="16">
        <v>1</v>
      </c>
    </row>
    <row r="24" spans="1:6" x14ac:dyDescent="0.55000000000000004">
      <c r="A24" s="17" t="s">
        <v>130</v>
      </c>
      <c r="B24" s="16">
        <v>8.8256746900072902E-2</v>
      </c>
      <c r="C24" s="16">
        <v>0.12543252595155699</v>
      </c>
      <c r="D24" s="16">
        <v>8.4269662921348298E-2</v>
      </c>
      <c r="E24" s="16">
        <v>0.13483146067415699</v>
      </c>
      <c r="F24" s="16">
        <v>0.145569620253165</v>
      </c>
    </row>
    <row r="25" spans="1:6" x14ac:dyDescent="0.55000000000000004">
      <c r="A25" s="17" t="s">
        <v>141</v>
      </c>
      <c r="B25" s="16">
        <v>0.155555555555556</v>
      </c>
      <c r="C25" s="16">
        <v>0.1</v>
      </c>
      <c r="D25" s="16">
        <v>0.108695652173913</v>
      </c>
      <c r="E25" s="16">
        <v>4.3478260869565202E-2</v>
      </c>
      <c r="F25" s="16">
        <v>0</v>
      </c>
    </row>
    <row r="26" spans="1:6" x14ac:dyDescent="0.55000000000000004">
      <c r="A26" s="17" t="s">
        <v>182</v>
      </c>
      <c r="B26" s="16">
        <v>0.59758196885383696</v>
      </c>
      <c r="C26" s="16">
        <v>0.56171793008799498</v>
      </c>
      <c r="D26" s="16">
        <v>0.51478245521136701</v>
      </c>
      <c r="E26" s="16">
        <v>0.51365114686751101</v>
      </c>
      <c r="F26" s="16">
        <v>0.48314867901138903</v>
      </c>
    </row>
    <row r="27" spans="1:6" x14ac:dyDescent="0.55000000000000004">
      <c r="A27" s="12" t="s">
        <v>225</v>
      </c>
      <c r="B27" s="34"/>
      <c r="C27" s="34"/>
      <c r="D27" s="34"/>
      <c r="E27" s="34"/>
      <c r="F27" s="34"/>
    </row>
    <row r="28" spans="1:6" x14ac:dyDescent="0.55000000000000004">
      <c r="A28" s="17" t="s">
        <v>122</v>
      </c>
      <c r="B28" s="16">
        <v>0.88218151540383005</v>
      </c>
      <c r="C28" s="16">
        <v>0.87840544871794901</v>
      </c>
      <c r="D28" s="16">
        <v>0.84456440804169797</v>
      </c>
      <c r="E28" s="16">
        <v>0.81838862559241699</v>
      </c>
      <c r="F28" s="16">
        <v>0.77334143008957001</v>
      </c>
    </row>
    <row r="29" spans="1:6" x14ac:dyDescent="0.55000000000000004">
      <c r="A29" s="17" t="s">
        <v>123</v>
      </c>
      <c r="B29" s="16">
        <v>0.809580719051887</v>
      </c>
      <c r="C29" s="16">
        <v>0.76501569938215297</v>
      </c>
      <c r="D29" s="16">
        <v>0.721427634168744</v>
      </c>
      <c r="E29" s="16">
        <v>0.79129843643779696</v>
      </c>
      <c r="F29" s="16">
        <v>0.76882360725155496</v>
      </c>
    </row>
    <row r="30" spans="1:6" x14ac:dyDescent="0.55000000000000004">
      <c r="A30" s="17" t="s">
        <v>124</v>
      </c>
      <c r="B30" s="16">
        <v>0.93973294839408195</v>
      </c>
      <c r="C30" s="16">
        <v>0.93281250000000004</v>
      </c>
      <c r="D30" s="16">
        <v>0.92296458561518802</v>
      </c>
      <c r="E30" s="16">
        <v>0.93296903460837899</v>
      </c>
      <c r="F30" s="16">
        <v>0.94180269694818997</v>
      </c>
    </row>
    <row r="31" spans="1:6" ht="13.5" customHeight="1" x14ac:dyDescent="0.55000000000000004">
      <c r="A31" s="17" t="s">
        <v>125</v>
      </c>
      <c r="B31" s="16">
        <v>0.49355432780847103</v>
      </c>
      <c r="C31" s="16">
        <v>0.35198237885462602</v>
      </c>
      <c r="D31" s="16">
        <v>0.38637402834933698</v>
      </c>
      <c r="E31" s="16">
        <v>0.36102868447082098</v>
      </c>
      <c r="F31" s="16">
        <v>0.35371538250617002</v>
      </c>
    </row>
    <row r="32" spans="1:6" x14ac:dyDescent="0.55000000000000004">
      <c r="A32" s="17" t="s">
        <v>126</v>
      </c>
      <c r="B32" s="16">
        <v>0.83883495145631104</v>
      </c>
      <c r="C32" s="16">
        <v>0.85349065880039399</v>
      </c>
      <c r="D32" s="16">
        <v>0.82610912799592096</v>
      </c>
      <c r="E32" s="16">
        <v>0.83154121863799302</v>
      </c>
      <c r="F32" s="16">
        <v>0.81963845521774903</v>
      </c>
    </row>
    <row r="33" spans="1:6" x14ac:dyDescent="0.55000000000000004">
      <c r="A33" s="17" t="s">
        <v>127</v>
      </c>
      <c r="B33" s="16">
        <v>0.87528691660290803</v>
      </c>
      <c r="C33" s="16">
        <v>0.85335102853351097</v>
      </c>
      <c r="D33" s="16">
        <v>0.807866868381241</v>
      </c>
      <c r="E33" s="16">
        <v>0.83681361175560698</v>
      </c>
      <c r="F33" s="16">
        <v>0.80209895052473801</v>
      </c>
    </row>
    <row r="34" spans="1:6" x14ac:dyDescent="0.55000000000000004">
      <c r="A34" s="17" t="s">
        <v>128</v>
      </c>
      <c r="B34" s="16">
        <v>1</v>
      </c>
      <c r="C34" s="16">
        <v>1</v>
      </c>
      <c r="D34" s="16">
        <v>1</v>
      </c>
      <c r="E34" s="16">
        <v>1</v>
      </c>
      <c r="F34" s="16">
        <v>1</v>
      </c>
    </row>
    <row r="35" spans="1:6" x14ac:dyDescent="0.55000000000000004">
      <c r="A35" s="17" t="s">
        <v>130</v>
      </c>
      <c r="B35" s="16">
        <v>0.19183078045222501</v>
      </c>
      <c r="C35" s="16">
        <v>0.211937716262976</v>
      </c>
      <c r="D35" s="16">
        <v>0.18726591760299599</v>
      </c>
      <c r="E35" s="16">
        <v>0.25749063670411998</v>
      </c>
      <c r="F35" s="16">
        <v>0.26039783001808298</v>
      </c>
    </row>
    <row r="36" spans="1:6" x14ac:dyDescent="0.55000000000000004">
      <c r="A36" s="17" t="s">
        <v>141</v>
      </c>
      <c r="B36" s="16">
        <v>0.31111111111111101</v>
      </c>
      <c r="C36" s="16">
        <v>0.16666666666666699</v>
      </c>
      <c r="D36" s="16">
        <v>0.13043478260869601</v>
      </c>
      <c r="E36" s="16">
        <v>0.26086956521739102</v>
      </c>
      <c r="F36" s="16">
        <v>0.16666666666666699</v>
      </c>
    </row>
    <row r="37" spans="1:6" x14ac:dyDescent="0.55000000000000004">
      <c r="A37" s="17" t="s">
        <v>182</v>
      </c>
      <c r="B37" s="16">
        <v>0.78465911365547103</v>
      </c>
      <c r="C37" s="16">
        <v>0.75680148542827197</v>
      </c>
      <c r="D37" s="16">
        <v>0.73462183390698099</v>
      </c>
      <c r="E37" s="16">
        <v>0.74272509414584098</v>
      </c>
      <c r="F37" s="16">
        <v>0.717130239404974</v>
      </c>
    </row>
    <row r="38" spans="1:6" x14ac:dyDescent="0.55000000000000004">
      <c r="A38" s="12" t="s">
        <v>226</v>
      </c>
      <c r="B38" s="34"/>
      <c r="C38" s="34"/>
      <c r="D38" s="34"/>
      <c r="E38" s="34"/>
      <c r="F38" s="34"/>
    </row>
    <row r="39" spans="1:6" x14ac:dyDescent="0.55000000000000004">
      <c r="A39" s="17" t="s">
        <v>122</v>
      </c>
      <c r="B39" s="16">
        <v>0.95940882597835098</v>
      </c>
      <c r="C39" s="16">
        <v>0.94991987179487203</v>
      </c>
      <c r="D39" s="16">
        <v>0.93782576321667899</v>
      </c>
      <c r="E39" s="16">
        <v>0.91203791469194295</v>
      </c>
      <c r="F39" s="16">
        <v>0.88006679823895495</v>
      </c>
    </row>
    <row r="40" spans="1:6" x14ac:dyDescent="0.55000000000000004">
      <c r="A40" s="17" t="s">
        <v>123</v>
      </c>
      <c r="B40" s="16">
        <v>0.91365401852405104</v>
      </c>
      <c r="C40" s="16">
        <v>0.89121847462777304</v>
      </c>
      <c r="D40" s="16">
        <v>0.84739535494029705</v>
      </c>
      <c r="E40" s="16">
        <v>0.877906186267845</v>
      </c>
      <c r="F40" s="16">
        <v>0.876670636495964</v>
      </c>
    </row>
    <row r="41" spans="1:6" x14ac:dyDescent="0.55000000000000004">
      <c r="A41" s="17" t="s">
        <v>124</v>
      </c>
      <c r="B41" s="16">
        <v>0.95308552869000396</v>
      </c>
      <c r="C41" s="16">
        <v>0.94687500000000002</v>
      </c>
      <c r="D41" s="16">
        <v>0.94121942314713403</v>
      </c>
      <c r="E41" s="16">
        <v>0.95555555555555605</v>
      </c>
      <c r="F41" s="16">
        <v>0.95564229950319401</v>
      </c>
    </row>
    <row r="42" spans="1:6" x14ac:dyDescent="0.55000000000000004">
      <c r="A42" s="17" t="s">
        <v>125</v>
      </c>
      <c r="B42" s="16">
        <v>0.62338858195211799</v>
      </c>
      <c r="C42" s="16">
        <v>0.47180616740088099</v>
      </c>
      <c r="D42" s="16">
        <v>0.53772290809327805</v>
      </c>
      <c r="E42" s="16">
        <v>0.52522255192878298</v>
      </c>
      <c r="F42" s="16">
        <v>0.51933095695091902</v>
      </c>
    </row>
    <row r="43" spans="1:6" x14ac:dyDescent="0.55000000000000004">
      <c r="A43" s="17" t="s">
        <v>126</v>
      </c>
      <c r="B43" s="16">
        <v>0.92621359223301003</v>
      </c>
      <c r="C43" s="16">
        <v>0.93264503441494595</v>
      </c>
      <c r="D43" s="16">
        <v>0.91075981642019399</v>
      </c>
      <c r="E43" s="16">
        <v>0.89964157706093195</v>
      </c>
      <c r="F43" s="16">
        <v>0.87756778964667204</v>
      </c>
    </row>
    <row r="44" spans="1:6" x14ac:dyDescent="0.55000000000000004">
      <c r="A44" s="17" t="s">
        <v>127</v>
      </c>
      <c r="B44" s="16">
        <v>0.94797245600612101</v>
      </c>
      <c r="C44" s="16">
        <v>0.94426011944260102</v>
      </c>
      <c r="D44" s="16">
        <v>0.90695915279879002</v>
      </c>
      <c r="E44" s="16">
        <v>0.91956689868522801</v>
      </c>
      <c r="F44" s="16">
        <v>0.91454272863568198</v>
      </c>
    </row>
    <row r="45" spans="1:6" x14ac:dyDescent="0.55000000000000004">
      <c r="A45" s="17" t="s">
        <v>128</v>
      </c>
      <c r="B45" s="16">
        <v>1</v>
      </c>
      <c r="C45" s="16">
        <v>1</v>
      </c>
      <c r="D45" s="16">
        <v>1</v>
      </c>
      <c r="E45" s="16">
        <v>1</v>
      </c>
      <c r="F45" s="16">
        <v>1</v>
      </c>
    </row>
    <row r="46" spans="1:6" x14ac:dyDescent="0.55000000000000004">
      <c r="A46" s="17" t="s">
        <v>130</v>
      </c>
      <c r="B46" s="16">
        <v>0.30707512764405498</v>
      </c>
      <c r="C46" s="16">
        <v>0.347750865051903</v>
      </c>
      <c r="D46" s="16">
        <v>0.31367041198501899</v>
      </c>
      <c r="E46" s="16">
        <v>0.36891385767790302</v>
      </c>
      <c r="F46" s="16">
        <v>0.39783001808318302</v>
      </c>
    </row>
    <row r="47" spans="1:6" x14ac:dyDescent="0.55000000000000004">
      <c r="A47" s="17" t="s">
        <v>141</v>
      </c>
      <c r="B47" s="16">
        <v>0.422222222222222</v>
      </c>
      <c r="C47" s="16">
        <v>0.4</v>
      </c>
      <c r="D47" s="16">
        <v>0.26086956521739102</v>
      </c>
      <c r="E47" s="16">
        <v>0.34782608695652201</v>
      </c>
      <c r="F47" s="16">
        <v>0.33333333333333298</v>
      </c>
    </row>
    <row r="48" spans="1:6" x14ac:dyDescent="0.55000000000000004">
      <c r="A48" s="17" t="s">
        <v>182</v>
      </c>
      <c r="B48" s="16">
        <v>0.87165218783778398</v>
      </c>
      <c r="C48" s="16">
        <v>0.85258739000565098</v>
      </c>
      <c r="D48" s="16">
        <v>0.83523078280822505</v>
      </c>
      <c r="E48" s="16">
        <v>0.831350564875043</v>
      </c>
      <c r="F48" s="16">
        <v>0.81816068799876096</v>
      </c>
    </row>
  </sheetData>
  <hyperlinks>
    <hyperlink ref="A2" location="'Cover page'!A1" display="Return to Cover page" xr:uid="{AC3E9A95-9343-4ABE-95D3-7F8226C090B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7e0719-0196-463d-acfd-efaabea506e1">
      <Terms xmlns="http://schemas.microsoft.com/office/infopath/2007/PartnerControls"/>
    </lcf76f155ced4ddcb4097134ff3c332f>
    <TaxCatchAll xmlns="127bf4a0-1f91-4705-be0f-8ea75b183e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EEAF3DF0CF1C41B6DC6B738A22612F" ma:contentTypeVersion="15" ma:contentTypeDescription="Create a new document." ma:contentTypeScope="" ma:versionID="075c267677f873c15b558bbb9b668880">
  <xsd:schema xmlns:xsd="http://www.w3.org/2001/XMLSchema" xmlns:xs="http://www.w3.org/2001/XMLSchema" xmlns:p="http://schemas.microsoft.com/office/2006/metadata/properties" xmlns:ns2="5a7e0719-0196-463d-acfd-efaabea506e1" xmlns:ns3="127bf4a0-1f91-4705-be0f-8ea75b183e71" targetNamespace="http://schemas.microsoft.com/office/2006/metadata/properties" ma:root="true" ma:fieldsID="66da261b4fb8ccdfa6eecd0c5f493ba8" ns2:_="" ns3:_="">
    <xsd:import namespace="5a7e0719-0196-463d-acfd-efaabea506e1"/>
    <xsd:import namespace="127bf4a0-1f91-4705-be0f-8ea75b183e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e0719-0196-463d-acfd-efaabea50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7bf4a0-1f91-4705-be0f-8ea75b183e7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4577dd8-7d98-40f8-a882-442dcc87a6eb}" ma:internalName="TaxCatchAll" ma:showField="CatchAllData" ma:web="127bf4a0-1f91-4705-be0f-8ea75b183e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1C876A14-BE1F-48C5-BFE3-E97EF1927DAF}">
  <ds:schemaRefs>
    <ds:schemaRef ds:uri="http://schemas.microsoft.com/office/2006/metadata/properties"/>
    <ds:schemaRef ds:uri="http://schemas.microsoft.com/office/infopath/2007/PartnerControls"/>
    <ds:schemaRef ds:uri="5a7e0719-0196-463d-acfd-efaabea506e1"/>
    <ds:schemaRef ds:uri="127bf4a0-1f91-4705-be0f-8ea75b183e71"/>
  </ds:schemaRefs>
</ds:datastoreItem>
</file>

<file path=customXml/itemProps2.xml><?xml version="1.0" encoding="utf-8"?>
<ds:datastoreItem xmlns:ds="http://schemas.openxmlformats.org/officeDocument/2006/customXml" ds:itemID="{CC36BC21-F1AE-4252-897B-0172C16B3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7e0719-0196-463d-acfd-efaabea506e1"/>
    <ds:schemaRef ds:uri="127bf4a0-1f91-4705-be0f-8ea75b183e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2B6C3-9A31-47D4-8CBB-1446E5099472}">
  <ds:schemaRefs>
    <ds:schemaRef ds:uri="http://schemas.microsoft.com/sharepoint/v3/contenttype/forms"/>
  </ds:schemaRefs>
</ds:datastoreItem>
</file>

<file path=customXml/itemProps4.xml><?xml version="1.0" encoding="utf-8"?>
<ds:datastoreItem xmlns:ds="http://schemas.openxmlformats.org/officeDocument/2006/customXml" ds:itemID="{2CA63A52-3014-46A1-982F-797ACC636E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Cover page</vt: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2.1</vt:lpstr>
      <vt:lpstr>Table 2.2</vt:lpstr>
      <vt:lpstr>Table 2.3</vt:lpstr>
      <vt:lpstr>Table 2.4</vt:lpstr>
      <vt:lpstr>Table 2.5</vt:lpstr>
      <vt:lpstr>Table 2.6</vt:lpstr>
      <vt:lpstr>Table 2.7</vt:lpstr>
      <vt:lpstr>Table 2.8</vt:lpstr>
      <vt:lpstr>Table 2.9</vt:lpstr>
      <vt:lpstr>Table 2.10</vt:lpstr>
      <vt:lpstr>Table 2.11</vt:lpstr>
      <vt:lpstr>Table 2.12</vt:lpstr>
      <vt:lpstr>Table 2.13</vt:lpstr>
      <vt:lpstr>Table 2.14</vt:lpstr>
      <vt:lpstr>Table 3.1</vt:lpstr>
      <vt:lpstr>Table 3.2</vt:lpstr>
      <vt:lpstr>Table 4.1</vt:lpstr>
      <vt:lpstr>Table 4.2</vt:lpstr>
      <vt:lpstr>Table 5.1</vt:lpstr>
      <vt:lpstr>Table 5.2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Rhys ONeill</dc:creator>
  <cp:keywords/>
  <dc:description/>
  <cp:lastModifiedBy>Tara Stenson</cp:lastModifiedBy>
  <cp:revision/>
  <dcterms:created xsi:type="dcterms:W3CDTF">2024-10-30T02:29:34Z</dcterms:created>
  <dcterms:modified xsi:type="dcterms:W3CDTF">2024-12-11T01:56:36Z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2024-10-30T05:48:47Z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486f566c-643c-4e2c-92ab-795b02334a32</vt:lpwstr>
  </property>
  <property fmtid="{D5CDD505-2E9C-101B-9397-08002B2CF9AE}" pid="8" name="MSIP_Label_79d889eb-932f-4752-8739-64d25806ef64_ContentBits">
    <vt:lpwstr>0</vt:lpwstr>
  </property>
  <property fmtid="{D5CDD505-2E9C-101B-9397-08002B2CF9AE}" pid="9" name="ContentTypeId">
    <vt:lpwstr>0x01010022EEAF3DF0CF1C41B6DC6B738A22612F</vt:lpwstr>
  </property>
  <property fmtid="{D5CDD505-2E9C-101B-9397-08002B2CF9AE}" pid="10" name="MediaServiceImageTags">
    <vt:lpwstr/>
  </property>
</Properties>
</file>